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429"/>
  <workbookPr defaultThemeVersion="124226"/>
  <mc:AlternateContent xmlns:mc="http://schemas.openxmlformats.org/markup-compatibility/2006">
    <mc:Choice Requires="x15">
      <x15ac:absPath xmlns:x15ac="http://schemas.microsoft.com/office/spreadsheetml/2010/11/ac" url="Z:\_МЕБЕЛЬ\_ПРАЙС ЛИСТЫ\Прайс 2025\"/>
    </mc:Choice>
  </mc:AlternateContent>
  <xr:revisionPtr revIDLastSave="0" documentId="13_ncr:1_{E7DD14BC-DE55-4594-A933-68A96A80F3DB}" xr6:coauthVersionLast="47" xr6:coauthVersionMax="47" xr10:uidLastSave="{00000000-0000-0000-0000-000000000000}"/>
  <bookViews>
    <workbookView xWindow="-120" yWindow="-120" windowWidth="29040" windowHeight="15840" activeTab="1" xr2:uid="{00000000-000D-0000-FFFF-FFFF00000000}"/>
  </bookViews>
  <sheets>
    <sheet name="LOFT ВЕРСТАКИ" sheetId="3" r:id="rId1"/>
    <sheet name="LOFT НАБОРЫ" sheetId="2" r:id="rId2"/>
  </sheets>
  <externalReferences>
    <externalReference r:id="rId3"/>
  </externalReferenc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13" i="2" l="1"/>
  <c r="D29" i="2"/>
  <c r="D26" i="2"/>
  <c r="D41" i="2"/>
  <c r="E9" i="3"/>
  <c r="E8" i="3"/>
  <c r="E28" i="3" l="1"/>
  <c r="E27" i="3"/>
  <c r="E25" i="3"/>
  <c r="E7" i="3" s="1"/>
  <c r="E23" i="3"/>
  <c r="D40" i="2" l="1"/>
  <c r="E6" i="3"/>
  <c r="E5" i="3"/>
  <c r="E4" i="3"/>
  <c r="E2" i="3"/>
  <c r="D24" i="2" l="1"/>
  <c r="D25" i="2"/>
  <c r="D28" i="2"/>
  <c r="D6" i="2" l="1"/>
  <c r="E17" i="2"/>
  <c r="E19" i="2"/>
  <c r="E14" i="2"/>
  <c r="E16" i="2"/>
  <c r="E7" i="2" s="1"/>
  <c r="E4" i="2"/>
  <c r="D9" i="2"/>
  <c r="D4" i="2" l="1"/>
  <c r="D15" i="2"/>
  <c r="E15" i="2" s="1"/>
  <c r="E18" i="2"/>
  <c r="D27" i="2"/>
  <c r="E8" i="2" l="1"/>
  <c r="D5" i="2"/>
  <c r="E5" i="2" s="1"/>
  <c r="D12" i="2"/>
  <c r="D11" i="2"/>
  <c r="D10" i="2"/>
  <c r="E6" i="2"/>
  <c r="E3" i="3" l="1"/>
</calcChain>
</file>

<file path=xl/sharedStrings.xml><?xml version="1.0" encoding="utf-8"?>
<sst xmlns="http://schemas.openxmlformats.org/spreadsheetml/2006/main" count="120" uniqueCount="113">
  <si>
    <t xml:space="preserve">КОМПЛЕКТУЮЩИЕ </t>
  </si>
  <si>
    <t>№</t>
  </si>
  <si>
    <t>Изображение</t>
  </si>
  <si>
    <t>Цена в Стандартном цвете</t>
  </si>
  <si>
    <t>ЭКРАНЫ с АНТРЕСОЛЬЮ</t>
  </si>
  <si>
    <t>Цена с НДС</t>
  </si>
  <si>
    <t>www.okbarsenal.ru</t>
  </si>
  <si>
    <t xml:space="preserve">LOFT.410 </t>
  </si>
  <si>
    <t>LOFT.405</t>
  </si>
  <si>
    <t>LOFT.006</t>
  </si>
  <si>
    <t>LOFT.500-7016</t>
  </si>
  <si>
    <t>LOFT.503/1-7016</t>
  </si>
  <si>
    <t>LOFT.314G</t>
  </si>
  <si>
    <t>LOFT.319G</t>
  </si>
  <si>
    <t>ДЕРЖАТЕЛИ 
и ПОЛКИ
на ПЕРФО ЭКРАН</t>
  </si>
  <si>
    <t>РL-14/1-7016</t>
  </si>
  <si>
    <t>РL-15/1-7016</t>
  </si>
  <si>
    <t>РL-19/1-7016</t>
  </si>
  <si>
    <t>РL-20/1-7016</t>
  </si>
  <si>
    <t xml:space="preserve">Столешница Ясень </t>
  </si>
  <si>
    <t xml:space="preserve">Столешница Оцинкованная </t>
  </si>
  <si>
    <t xml:space="preserve">
Коврик резиновый для ящика Тумбы
 </t>
  </si>
  <si>
    <t xml:space="preserve">
Коврик резиновый для ящика Тележки
 </t>
  </si>
  <si>
    <t xml:space="preserve">
 </t>
  </si>
  <si>
    <r>
      <t>LOFT.14G-0/P1</t>
    </r>
    <r>
      <rPr>
        <sz val="12"/>
        <rFont val="Calibri"/>
        <family val="2"/>
        <charset val="204"/>
        <scheme val="minor"/>
      </rPr>
      <t xml:space="preserve">
</t>
    </r>
  </si>
  <si>
    <r>
      <t>LOFT.14G-5/P1</t>
    </r>
    <r>
      <rPr>
        <sz val="12"/>
        <rFont val="Calibri"/>
        <family val="2"/>
        <charset val="204"/>
        <scheme val="minor"/>
      </rPr>
      <t xml:space="preserve">
</t>
    </r>
  </si>
  <si>
    <r>
      <t>LOFT.14G-0/P1
LOFT.006</t>
    </r>
    <r>
      <rPr>
        <sz val="12"/>
        <rFont val="Calibri"/>
        <family val="2"/>
        <charset val="204"/>
        <scheme val="minor"/>
      </rPr>
      <t xml:space="preserve">
</t>
    </r>
  </si>
  <si>
    <r>
      <t>LOFT.19G-00/P1</t>
    </r>
    <r>
      <rPr>
        <sz val="12"/>
        <rFont val="Calibri"/>
        <family val="2"/>
        <charset val="204"/>
        <scheme val="minor"/>
      </rPr>
      <t xml:space="preserve">
</t>
    </r>
  </si>
  <si>
    <r>
      <t>LOFT.19G-05/P1</t>
    </r>
    <r>
      <rPr>
        <sz val="12"/>
        <rFont val="Calibri"/>
        <family val="2"/>
        <charset val="204"/>
        <scheme val="minor"/>
      </rPr>
      <t xml:space="preserve">
</t>
    </r>
  </si>
  <si>
    <r>
      <t>LOFT.19G-55/P1</t>
    </r>
    <r>
      <rPr>
        <sz val="12"/>
        <rFont val="Calibri"/>
        <family val="2"/>
        <charset val="204"/>
        <scheme val="minor"/>
      </rPr>
      <t xml:space="preserve">
</t>
    </r>
  </si>
  <si>
    <r>
      <rPr>
        <b/>
        <sz val="12"/>
        <rFont val="Calibri"/>
        <family val="2"/>
        <charset val="204"/>
        <scheme val="minor"/>
      </rPr>
      <t>Держатель полотенца на верстак
Размер (ШхГхВ):</t>
    </r>
    <r>
      <rPr>
        <sz val="12"/>
        <rFont val="Calibri"/>
        <family val="2"/>
        <charset val="204"/>
        <scheme val="minor"/>
      </rPr>
      <t xml:space="preserve"> 530х180х70h мм</t>
    </r>
  </si>
  <si>
    <r>
      <rPr>
        <b/>
        <sz val="12"/>
        <rFont val="Calibri"/>
        <family val="2"/>
        <charset val="204"/>
        <scheme val="minor"/>
      </rPr>
      <t>Держатель инструмента универсальный
Размер (ШхГхВ):</t>
    </r>
    <r>
      <rPr>
        <sz val="12"/>
        <rFont val="Calibri"/>
        <family val="2"/>
        <charset val="204"/>
        <scheme val="minor"/>
      </rPr>
      <t xml:space="preserve"> 360х40х40h мм</t>
    </r>
  </si>
  <si>
    <r>
      <rPr>
        <b/>
        <sz val="12"/>
        <rFont val="Calibri"/>
        <family val="2"/>
        <charset val="204"/>
        <scheme val="minor"/>
      </rPr>
      <t xml:space="preserve">Лоток для хранения чертежей формата А4   </t>
    </r>
    <r>
      <rPr>
        <sz val="12"/>
        <rFont val="Calibri"/>
        <family val="2"/>
        <charset val="204"/>
        <scheme val="minor"/>
      </rPr>
      <t xml:space="preserve">
</t>
    </r>
    <r>
      <rPr>
        <b/>
        <sz val="12"/>
        <rFont val="Calibri"/>
        <family val="2"/>
        <charset val="204"/>
        <scheme val="minor"/>
      </rPr>
      <t xml:space="preserve">Размер (ШхГхВ): </t>
    </r>
    <r>
      <rPr>
        <sz val="12"/>
        <rFont val="Calibri"/>
        <family val="2"/>
        <charset val="204"/>
        <scheme val="minor"/>
      </rPr>
      <t xml:space="preserve">300х200х60h мм </t>
    </r>
  </si>
  <si>
    <t xml:space="preserve">
Набор из 25 крючков L-65мм
 </t>
  </si>
  <si>
    <t>Столешница из влагостойкой фанеры 27мм, с оцинкованным кожухом 1,2мм, 1310х620х30h мм</t>
  </si>
  <si>
    <t>LOFT.410</t>
  </si>
  <si>
    <t>LOFT.0004</t>
  </si>
  <si>
    <t>LOFT.1310</t>
  </si>
  <si>
    <r>
      <rPr>
        <b/>
        <sz val="12"/>
        <rFont val="Arial Nova"/>
        <family val="2"/>
        <charset val="204"/>
      </rPr>
      <t>Верстачная опора</t>
    </r>
    <r>
      <rPr>
        <sz val="12"/>
        <rFont val="Arial Nova"/>
        <family val="2"/>
        <charset val="204"/>
      </rPr>
      <t xml:space="preserve"> (Регулировка по высоте в диапазоне 853 - 860мм). </t>
    </r>
    <r>
      <rPr>
        <b/>
        <sz val="12"/>
        <rFont val="Arial Nova"/>
        <family val="2"/>
        <charset val="204"/>
      </rPr>
      <t>Вес: 9 кг, V-0,09 куб.</t>
    </r>
    <r>
      <rPr>
        <sz val="12"/>
        <rFont val="Arial Nova"/>
        <family val="2"/>
        <charset val="204"/>
      </rPr>
      <t xml:space="preserve">   </t>
    </r>
  </si>
  <si>
    <r>
      <rPr>
        <b/>
        <sz val="12"/>
        <rFont val="Arial Nova"/>
        <family val="2"/>
        <charset val="204"/>
      </rPr>
      <t>Полка навесная</t>
    </r>
    <r>
      <rPr>
        <sz val="12"/>
        <rFont val="Arial Nova"/>
        <family val="2"/>
        <charset val="204"/>
      </rPr>
      <t xml:space="preserve"> 685х195х20h мм для Перфо Экрана Ш-745мм</t>
    </r>
  </si>
  <si>
    <r>
      <rPr>
        <b/>
        <sz val="12"/>
        <rFont val="Arial Nova"/>
        <family val="2"/>
        <charset val="204"/>
      </rPr>
      <t>Полка навесная</t>
    </r>
    <r>
      <rPr>
        <sz val="12"/>
        <rFont val="Arial Nova"/>
        <family val="2"/>
        <charset val="204"/>
      </rPr>
      <t xml:space="preserve"> 1250х195х20h мм для Перфо Экрана Ш-1310мм</t>
    </r>
  </si>
  <si>
    <r>
      <rPr>
        <b/>
        <sz val="12"/>
        <rFont val="Arial Nova"/>
        <family val="2"/>
        <charset val="204"/>
      </rPr>
      <t>Полка навесная</t>
    </r>
    <r>
      <rPr>
        <sz val="12"/>
        <rFont val="Arial Nova"/>
        <family val="2"/>
        <charset val="204"/>
      </rPr>
      <t xml:space="preserve"> 1820х195х20h мм для Перфо Экрана Ш-1880мм</t>
    </r>
  </si>
  <si>
    <t>LOFT.405B</t>
  </si>
  <si>
    <t>LOFT.006B</t>
  </si>
  <si>
    <r>
      <rPr>
        <b/>
        <sz val="12"/>
        <rFont val="Arial Nova"/>
        <family val="2"/>
        <charset val="204"/>
      </rPr>
      <t>Тележка с ящиками и центральным замком 760х467х830h мм</t>
    </r>
    <r>
      <rPr>
        <sz val="12"/>
        <rFont val="Arial Nova"/>
        <family val="2"/>
        <charset val="204"/>
      </rPr>
      <t xml:space="preserve">
- 6 ящиков (4 ящика Н-80мм, 2 ящика Н-165мм). Нагрузка на ящик до 40 кг. Нагрузка на тележку: 250кг.  
- 4 колеса Д-100мм. </t>
    </r>
    <r>
      <rPr>
        <b/>
        <sz val="12"/>
        <rFont val="Arial Nova"/>
        <family val="2"/>
        <charset val="204"/>
      </rPr>
      <t xml:space="preserve">Вес: 44 кг, V-0,3 куб.  </t>
    </r>
    <r>
      <rPr>
        <sz val="12"/>
        <rFont val="Arial Nova"/>
        <family val="2"/>
        <charset val="204"/>
      </rPr>
      <t xml:space="preserve">                            </t>
    </r>
  </si>
  <si>
    <r>
      <rPr>
        <b/>
        <sz val="12"/>
        <rFont val="Arial Nova"/>
        <family val="2"/>
        <charset val="204"/>
      </rPr>
      <t>Тележка с ящиками (фасады Ясень) 760х467х830h мм</t>
    </r>
    <r>
      <rPr>
        <sz val="12"/>
        <rFont val="Arial Nova"/>
        <family val="2"/>
        <charset val="204"/>
      </rPr>
      <t xml:space="preserve">
- 6 ящиков (4 ящика Н-80мм, 2 ящика Н-165мм). Нагрузка на ящик до 40 кг. Нагрузка на тележку: 250кг.  
- 4 колеса Д-100мм. </t>
    </r>
    <r>
      <rPr>
        <b/>
        <sz val="12"/>
        <rFont val="Arial Nova"/>
        <family val="2"/>
        <charset val="204"/>
      </rPr>
      <t xml:space="preserve">Вес: 44 кг, V-0,3 куб.  </t>
    </r>
    <r>
      <rPr>
        <sz val="12"/>
        <rFont val="Arial Nova"/>
        <family val="2"/>
        <charset val="204"/>
      </rPr>
      <t xml:space="preserve">                            </t>
    </r>
  </si>
  <si>
    <t>К-т: Экраны перфорированные на 2х стойках Ш-745мм + Антресоль 735х320х430Нмм</t>
  </si>
  <si>
    <t>К-т: Экраны перфорированные на 2х стойках Ш-1310мм + Антресоль 1300х320х430Нмм</t>
  </si>
  <si>
    <r>
      <t xml:space="preserve">Комплект мебели - LOFT.26-01 
  </t>
    </r>
    <r>
      <rPr>
        <sz val="14"/>
        <rFont val="Arial Nova"/>
        <family val="2"/>
        <charset val="204"/>
      </rPr>
      <t xml:space="preserve">Р-р: (ШхГхВ) 2600 х 640 х 1985_2085_2185Нмм
_5 тумб (3 с 5 ящиками и 2 с дверцей)
_1 столешница 2600мм, массив Ясеня, Дуб
_Перфоэкран+Антресоль (2шт)
</t>
    </r>
    <r>
      <rPr>
        <sz val="14"/>
        <color rgb="FFFF0000"/>
        <rFont val="Arial Nova"/>
        <family val="2"/>
        <charset val="204"/>
      </rPr>
      <t xml:space="preserve">_Врезная раковина со смесителем и сифоном ( Заказывается и считается отдельно)
</t>
    </r>
    <r>
      <rPr>
        <b/>
        <sz val="14"/>
        <color rgb="FFFF0000"/>
        <rFont val="Arial Nova"/>
        <family val="2"/>
        <charset val="204"/>
      </rPr>
      <t>Защищено!! Патентом на полезную модель</t>
    </r>
    <r>
      <rPr>
        <sz val="14"/>
        <rFont val="Arial Nova"/>
        <family val="2"/>
        <charset val="204"/>
      </rPr>
      <t xml:space="preserve">
</t>
    </r>
  </si>
  <si>
    <r>
      <t xml:space="preserve">LOFT.06B-5b Тумба "YORK" 600 х 700 х 890Нмм (без пандуса Н-790мм)
</t>
    </r>
    <r>
      <rPr>
        <sz val="14"/>
        <rFont val="Arial Nova"/>
        <family val="2"/>
        <charset val="204"/>
      </rPr>
      <t xml:space="preserve">Нагрузка на Тумбу 750кг. Нагрузка на ящик 50кг.
Тумба с 5 ящиками. Р-р: 500х600х853Н мм (высота без пандуса 750мм)
Ящики с декоративным фасадом - массив Ясеньь с масленой пропиткой
✓Столешница 565х700х40мм - массив Ясень с масленой пропиткой  
</t>
    </r>
    <r>
      <rPr>
        <b/>
        <sz val="14"/>
        <color rgb="FFFF0000"/>
        <rFont val="Arial Nova"/>
        <family val="2"/>
        <charset val="204"/>
      </rPr>
      <t xml:space="preserve">Защищено!! Патентом на полезную модель  </t>
    </r>
  </si>
  <si>
    <r>
      <rPr>
        <b/>
        <sz val="12"/>
        <rFont val="Calibri"/>
        <family val="2"/>
        <charset val="204"/>
        <scheme val="minor"/>
      </rPr>
      <t xml:space="preserve">Держатель гаечных ключей 
</t>
    </r>
    <r>
      <rPr>
        <sz val="12"/>
        <rFont val="Calibri"/>
        <family val="2"/>
        <charset val="204"/>
        <scheme val="minor"/>
      </rPr>
      <t>Размер (ШхГхВ):  60/120х35х250h мм</t>
    </r>
  </si>
  <si>
    <r>
      <rPr>
        <b/>
        <sz val="12"/>
        <rFont val="Arial Nova"/>
        <family val="2"/>
        <charset val="204"/>
      </rPr>
      <t xml:space="preserve">К-т навесных опций:     
 </t>
    </r>
    <r>
      <rPr>
        <b/>
        <sz val="12"/>
        <color rgb="FFFF0000"/>
        <rFont val="Arial Nova"/>
        <family val="2"/>
        <charset val="204"/>
      </rPr>
      <t xml:space="preserve"> !! с полным ассортиментом Вы сможете ознакомится в прайсе "ВЕРСТАКИ"</t>
    </r>
    <r>
      <rPr>
        <sz val="12"/>
        <rFont val="Arial Nova"/>
        <family val="2"/>
        <charset val="204"/>
      </rPr>
      <t xml:space="preserve">
Полка навесная большая 560х135х10-70h мм
Держатель инструмента 360х40х40h мм
Держатель гаечных ключей 60/120х35х250h мм</t>
    </r>
  </si>
  <si>
    <t>ПРИМЕРЫ НАБОРОВ</t>
  </si>
  <si>
    <r>
      <t xml:space="preserve">Комплект мебели - LOFT.49-01 
 </t>
    </r>
    <r>
      <rPr>
        <sz val="14"/>
        <rFont val="Arial Nova"/>
        <family val="2"/>
        <charset val="204"/>
      </rPr>
      <t>Р-р: (ШхГхВ) 4900 х 640 х 2050Нмм
_Шкаф с 4 регулируемыми полками и пандусом (3шт)
_Верстак с регулируемыми опорами и Столешницей 1880х600х40мм из массива Ясеня
_Тумба с 2 ящиками и нишей с дверцей (3шт)
_К-т: Экран перфорированный на 2х стойках Ш-1880мм + Антресоль 1870х320х430Нмм
_К-т навесных опций и Набор Крючков</t>
    </r>
    <r>
      <rPr>
        <b/>
        <sz val="14"/>
        <rFont val="Arial Nova"/>
        <family val="2"/>
        <charset val="204"/>
      </rPr>
      <t xml:space="preserve">
</t>
    </r>
    <r>
      <rPr>
        <sz val="14"/>
        <rFont val="Arial Nova"/>
        <family val="2"/>
        <charset val="204"/>
      </rPr>
      <t>_цвет 7016_темный графит</t>
    </r>
  </si>
  <si>
    <r>
      <t xml:space="preserve">Комплект мебели - LOFT.15-01   
</t>
    </r>
    <r>
      <rPr>
        <b/>
        <sz val="14"/>
        <color rgb="FFFF0000"/>
        <rFont val="Arial Nova"/>
        <family val="2"/>
        <charset val="204"/>
      </rPr>
      <t>Защищено!! Патентом на полезную модель</t>
    </r>
    <r>
      <rPr>
        <b/>
        <sz val="14"/>
        <rFont val="Arial Nova"/>
        <family val="2"/>
        <charset val="204"/>
      </rPr>
      <t xml:space="preserve">
</t>
    </r>
    <r>
      <rPr>
        <sz val="14"/>
        <rFont val="Arial Nova"/>
        <family val="2"/>
        <charset val="204"/>
      </rPr>
      <t>Р-р: (ШхГхВ) 1500 х 640 х  1990_2090_2190Нмм
_2 тумбы с дверцей и двумя полками
_1 тумба с 5 ящиками исп. Ясень
_Столешница массив Ясень 1500х600х40мм 
_Перфоэкран + Антресоль (2шт)
_К-т навесных опций и Набор Крючков</t>
    </r>
  </si>
  <si>
    <r>
      <t xml:space="preserve">Комплект мебели - LOFT.36-01  </t>
    </r>
    <r>
      <rPr>
        <sz val="14"/>
        <rFont val="Arial Nova"/>
        <family val="2"/>
        <charset val="204"/>
      </rPr>
      <t xml:space="preserve"> 
Р-р: (ШхГхВ) 3620х 620 х 2050_2085_2185Нмм
_Шкаф
_2 тумбы с 5 ящиками и 1 опора 
_2 столешницы 1310мм
_Перфоэкран+Антресоль (2шт)
_К-т навесных опций и Набор Крючков
</t>
    </r>
  </si>
  <si>
    <t>LOFT.503/1</t>
  </si>
  <si>
    <r>
      <rPr>
        <b/>
        <sz val="12"/>
        <rFont val="Calibri"/>
        <family val="2"/>
        <charset val="204"/>
        <scheme val="minor"/>
      </rPr>
      <t xml:space="preserve">Тележка инструментальная с 6 ящиками 
</t>
    </r>
    <r>
      <rPr>
        <sz val="12"/>
        <rFont val="Calibri"/>
        <family val="2"/>
        <charset val="204"/>
        <scheme val="minor"/>
      </rPr>
      <t xml:space="preserve">Р-р: 680_760х467х835Н мм (нагрузка на ящик 45кг) 
Колеса Д-100мм (нагрузка на тележку 300кг)   
</t>
    </r>
    <r>
      <rPr>
        <b/>
        <sz val="12"/>
        <rFont val="Calibri"/>
        <family val="2"/>
        <charset val="204"/>
        <scheme val="minor"/>
      </rPr>
      <t xml:space="preserve">Цвет: </t>
    </r>
    <r>
      <rPr>
        <sz val="12"/>
        <rFont val="Calibri"/>
        <family val="2"/>
        <charset val="204"/>
        <scheme val="minor"/>
      </rPr>
      <t>7016 матовый темный графит</t>
    </r>
    <r>
      <rPr>
        <b/>
        <sz val="12"/>
        <rFont val="Calibri"/>
        <family val="2"/>
        <charset val="204"/>
        <scheme val="minor"/>
      </rPr>
      <t xml:space="preserve">
Вес:</t>
    </r>
    <r>
      <rPr>
        <sz val="12"/>
        <rFont val="Calibri"/>
        <family val="2"/>
        <charset val="204"/>
        <scheme val="minor"/>
      </rPr>
      <t xml:space="preserve"> 44 кг.</t>
    </r>
    <r>
      <rPr>
        <b/>
        <sz val="12"/>
        <rFont val="Calibri"/>
        <family val="2"/>
        <charset val="204"/>
        <scheme val="minor"/>
      </rPr>
      <t xml:space="preserve"> V</t>
    </r>
    <r>
      <rPr>
        <sz val="12"/>
        <rFont val="Calibri"/>
        <family val="2"/>
        <charset val="204"/>
        <scheme val="minor"/>
      </rPr>
      <t xml:space="preserve">-0,3 куб. м.              </t>
    </r>
  </si>
  <si>
    <r>
      <rPr>
        <b/>
        <sz val="12"/>
        <rFont val="Calibri"/>
        <family val="2"/>
        <charset val="204"/>
        <scheme val="minor"/>
      </rPr>
      <t xml:space="preserve">Тумба верстачная с 5 ящиками 
</t>
    </r>
    <r>
      <rPr>
        <sz val="12"/>
        <rFont val="Calibri"/>
        <family val="2"/>
        <charset val="204"/>
        <scheme val="minor"/>
      </rPr>
      <t xml:space="preserve">Р-р: 500х600х850Н мм (нагрузка на ящ 45кг) </t>
    </r>
    <r>
      <rPr>
        <b/>
        <sz val="12"/>
        <rFont val="Calibri"/>
        <family val="2"/>
        <charset val="204"/>
        <scheme val="minor"/>
      </rPr>
      <t xml:space="preserve">
Цвет: </t>
    </r>
    <r>
      <rPr>
        <sz val="12"/>
        <rFont val="Calibri"/>
        <family val="2"/>
        <charset val="204"/>
        <scheme val="minor"/>
      </rPr>
      <t xml:space="preserve">7016 матовый темный графит
</t>
    </r>
    <r>
      <rPr>
        <b/>
        <sz val="12"/>
        <rFont val="Calibri"/>
        <family val="2"/>
        <charset val="204"/>
        <scheme val="minor"/>
      </rPr>
      <t xml:space="preserve">Вес: </t>
    </r>
    <r>
      <rPr>
        <sz val="12"/>
        <rFont val="Calibri"/>
        <family val="2"/>
        <charset val="204"/>
        <scheme val="minor"/>
      </rPr>
      <t xml:space="preserve">40 кг. </t>
    </r>
    <r>
      <rPr>
        <b/>
        <sz val="12"/>
        <rFont val="Calibri"/>
        <family val="2"/>
        <charset val="204"/>
        <scheme val="minor"/>
      </rPr>
      <t>V</t>
    </r>
    <r>
      <rPr>
        <sz val="12"/>
        <rFont val="Calibri"/>
        <family val="2"/>
        <charset val="204"/>
        <scheme val="minor"/>
      </rPr>
      <t xml:space="preserve">-0,3 куб. м.            </t>
    </r>
  </si>
  <si>
    <r>
      <rPr>
        <b/>
        <sz val="12"/>
        <rFont val="Calibri"/>
        <family val="2"/>
        <charset val="204"/>
        <scheme val="minor"/>
      </rPr>
      <t xml:space="preserve">Тумба верстачная с дверцей и 2 полками 
</t>
    </r>
    <r>
      <rPr>
        <sz val="12"/>
        <rFont val="Calibri"/>
        <family val="2"/>
        <charset val="204"/>
        <scheme val="minor"/>
      </rPr>
      <t xml:space="preserve">Р-р: 500х600х850Н мм (нагрузка на полку 50кг) </t>
    </r>
    <r>
      <rPr>
        <b/>
        <sz val="12"/>
        <rFont val="Calibri"/>
        <family val="2"/>
        <charset val="204"/>
        <scheme val="minor"/>
      </rPr>
      <t xml:space="preserve">
Цвет: </t>
    </r>
    <r>
      <rPr>
        <sz val="12"/>
        <rFont val="Calibri"/>
        <family val="2"/>
        <charset val="204"/>
        <scheme val="minor"/>
      </rPr>
      <t xml:space="preserve">7016 матовый темный графит
</t>
    </r>
    <r>
      <rPr>
        <b/>
        <sz val="12"/>
        <rFont val="Calibri"/>
        <family val="2"/>
        <charset val="204"/>
        <scheme val="minor"/>
      </rPr>
      <t>Вес:</t>
    </r>
    <r>
      <rPr>
        <sz val="12"/>
        <rFont val="Calibri"/>
        <family val="2"/>
        <charset val="204"/>
        <scheme val="minor"/>
      </rPr>
      <t xml:space="preserve"> 23 кг</t>
    </r>
    <r>
      <rPr>
        <b/>
        <sz val="12"/>
        <rFont val="Calibri"/>
        <family val="2"/>
        <charset val="204"/>
        <scheme val="minor"/>
      </rPr>
      <t>. V</t>
    </r>
    <r>
      <rPr>
        <sz val="12"/>
        <rFont val="Calibri"/>
        <family val="2"/>
        <charset val="204"/>
        <scheme val="minor"/>
      </rPr>
      <t xml:space="preserve">-0,3 куб. м.     </t>
    </r>
  </si>
  <si>
    <r>
      <rPr>
        <b/>
        <sz val="12"/>
        <rFont val="Calibri"/>
        <family val="2"/>
        <charset val="204"/>
        <scheme val="minor"/>
      </rPr>
      <t xml:space="preserve">Полка и стенка шириной 700мм </t>
    </r>
    <r>
      <rPr>
        <sz val="12"/>
        <rFont val="Calibri"/>
        <family val="2"/>
        <charset val="204"/>
        <scheme val="minor"/>
      </rPr>
      <t xml:space="preserve">(нагрузка 60кг) 
</t>
    </r>
    <r>
      <rPr>
        <b/>
        <sz val="12"/>
        <rFont val="Calibri"/>
        <family val="2"/>
        <charset val="204"/>
        <scheme val="minor"/>
      </rPr>
      <t xml:space="preserve">Вес: </t>
    </r>
    <r>
      <rPr>
        <sz val="12"/>
        <rFont val="Calibri"/>
        <family val="2"/>
        <charset val="204"/>
        <scheme val="minor"/>
      </rPr>
      <t xml:space="preserve">4 кг. </t>
    </r>
    <r>
      <rPr>
        <b/>
        <sz val="12"/>
        <rFont val="Calibri"/>
        <family val="2"/>
        <charset val="204"/>
        <scheme val="minor"/>
      </rPr>
      <t>V</t>
    </r>
    <r>
      <rPr>
        <sz val="12"/>
        <rFont val="Calibri"/>
        <family val="2"/>
        <charset val="204"/>
        <scheme val="minor"/>
      </rPr>
      <t>-0,02 куб. м.</t>
    </r>
  </si>
  <si>
    <r>
      <t>Столешница 1390х685х29мм. МДФ 25мм+Оцинк. кожух 1,2мм   
Вес:</t>
    </r>
    <r>
      <rPr>
        <sz val="12"/>
        <rFont val="Calibri"/>
        <family val="2"/>
        <charset val="204"/>
        <scheme val="minor"/>
      </rPr>
      <t xml:space="preserve"> 27,5 кг. </t>
    </r>
    <r>
      <rPr>
        <b/>
        <sz val="12"/>
        <rFont val="Calibri"/>
        <family val="2"/>
        <charset val="204"/>
        <scheme val="minor"/>
      </rPr>
      <t>V</t>
    </r>
    <r>
      <rPr>
        <sz val="12"/>
        <rFont val="Calibri"/>
        <family val="2"/>
        <charset val="204"/>
        <scheme val="minor"/>
      </rPr>
      <t>-0,05 куб. м.</t>
    </r>
  </si>
  <si>
    <r>
      <t xml:space="preserve">Столешница 1900х685х29мм. МДФ 25мм+Оцинк. кожух 1,2мм  
Вес: </t>
    </r>
    <r>
      <rPr>
        <sz val="12"/>
        <rFont val="Calibri"/>
        <family val="2"/>
        <charset val="204"/>
        <scheme val="minor"/>
      </rPr>
      <t>40 кг.</t>
    </r>
    <r>
      <rPr>
        <b/>
        <sz val="12"/>
        <rFont val="Calibri"/>
        <family val="2"/>
        <charset val="204"/>
        <scheme val="minor"/>
      </rPr>
      <t xml:space="preserve"> V</t>
    </r>
    <r>
      <rPr>
        <sz val="12"/>
        <rFont val="Calibri"/>
        <family val="2"/>
        <charset val="204"/>
        <scheme val="minor"/>
      </rPr>
      <t>-0,07 куб. м.</t>
    </r>
  </si>
  <si>
    <r>
      <t xml:space="preserve">Перфоэкран с кронштейном 1390х480х40мм. Вес: </t>
    </r>
    <r>
      <rPr>
        <sz val="12"/>
        <rFont val="Calibri"/>
        <family val="2"/>
        <charset val="204"/>
        <scheme val="minor"/>
      </rPr>
      <t>7 кг.</t>
    </r>
    <r>
      <rPr>
        <b/>
        <sz val="12"/>
        <rFont val="Calibri"/>
        <family val="2"/>
        <charset val="204"/>
        <scheme val="minor"/>
      </rPr>
      <t xml:space="preserve"> V</t>
    </r>
    <r>
      <rPr>
        <sz val="12"/>
        <rFont val="Calibri"/>
        <family val="2"/>
        <charset val="204"/>
        <scheme val="minor"/>
      </rPr>
      <t>-0,04 куб. м.</t>
    </r>
  </si>
  <si>
    <r>
      <t xml:space="preserve">Перфоэкран с кронштейном 1500х480х40мм. Вес: </t>
    </r>
    <r>
      <rPr>
        <sz val="12"/>
        <rFont val="Calibri"/>
        <family val="2"/>
        <charset val="204"/>
        <scheme val="minor"/>
      </rPr>
      <t>8,5 кг.</t>
    </r>
    <r>
      <rPr>
        <b/>
        <sz val="12"/>
        <rFont val="Calibri"/>
        <family val="2"/>
        <charset val="204"/>
        <scheme val="minor"/>
      </rPr>
      <t xml:space="preserve"> V</t>
    </r>
    <r>
      <rPr>
        <sz val="12"/>
        <rFont val="Calibri"/>
        <family val="2"/>
        <charset val="204"/>
        <scheme val="minor"/>
      </rPr>
      <t>-0,06 куб. м.</t>
    </r>
  </si>
  <si>
    <r>
      <t xml:space="preserve">Перфоэкран с кронштейном 1900х480х40мм. Вес: </t>
    </r>
    <r>
      <rPr>
        <sz val="12"/>
        <rFont val="Calibri"/>
        <family val="2"/>
        <charset val="204"/>
        <scheme val="minor"/>
      </rPr>
      <t>11 кг.</t>
    </r>
    <r>
      <rPr>
        <b/>
        <sz val="12"/>
        <rFont val="Calibri"/>
        <family val="2"/>
        <charset val="204"/>
        <scheme val="minor"/>
      </rPr>
      <t xml:space="preserve"> V</t>
    </r>
    <r>
      <rPr>
        <sz val="12"/>
        <rFont val="Calibri"/>
        <family val="2"/>
        <charset val="204"/>
        <scheme val="minor"/>
      </rPr>
      <t>-0,08 куб. м.</t>
    </r>
  </si>
  <si>
    <r>
      <t xml:space="preserve">Перфоэкран с кронштейном 2000х480х40мм. Вес: </t>
    </r>
    <r>
      <rPr>
        <sz val="12"/>
        <rFont val="Calibri"/>
        <family val="2"/>
        <charset val="204"/>
        <scheme val="minor"/>
      </rPr>
      <t xml:space="preserve">11,5 кг. </t>
    </r>
    <r>
      <rPr>
        <b/>
        <sz val="12"/>
        <rFont val="Calibri"/>
        <family val="2"/>
        <charset val="204"/>
        <scheme val="minor"/>
      </rPr>
      <t>V</t>
    </r>
    <r>
      <rPr>
        <sz val="12"/>
        <rFont val="Calibri"/>
        <family val="2"/>
        <charset val="204"/>
        <scheme val="minor"/>
      </rPr>
      <t>-0,09 куб. м.</t>
    </r>
  </si>
  <si>
    <t>LOFT.1880</t>
  </si>
  <si>
    <r>
      <rPr>
        <b/>
        <sz val="12"/>
        <rFont val="Arial Nova"/>
        <family val="2"/>
        <charset val="204"/>
      </rPr>
      <t>Столешница из твердых пород дерева: Ясень 1500х620х40h мм</t>
    </r>
    <r>
      <rPr>
        <sz val="12"/>
        <rFont val="Arial Nova"/>
        <family val="2"/>
        <charset val="204"/>
      </rPr>
      <t xml:space="preserve">
- тройная пропитка маслом на восковой основе. Цвет: темный или светлый</t>
    </r>
  </si>
  <si>
    <r>
      <rPr>
        <b/>
        <sz val="12"/>
        <rFont val="Arial Nova"/>
        <family val="2"/>
        <charset val="204"/>
      </rPr>
      <t>Столешница из твердых пород дерева: Ясень 1880х620х40h мм</t>
    </r>
    <r>
      <rPr>
        <sz val="12"/>
        <rFont val="Arial Nova"/>
        <family val="2"/>
        <charset val="204"/>
      </rPr>
      <t xml:space="preserve">
- тройная пропитка маслом на восковой основе. Цвет: темный или светлый</t>
    </r>
  </si>
  <si>
    <r>
      <t>Комплект мебели - LOFT.30-03</t>
    </r>
    <r>
      <rPr>
        <sz val="14"/>
        <rFont val="Arial Nova"/>
        <family val="2"/>
        <charset val="204"/>
      </rPr>
      <t xml:space="preserve"> 
 Р-р: (ШхГхВ) 3020 х 660 х 1950-2050Нмм
_6 тумб (2 с 5 ящиками и 4  с дверцей)
_1 столешница, массив Ясеня толщиной 40мм
_Перфоэкран+Антресоль (4шт)
_К-т навесных опций и Набор Крючков
</t>
    </r>
    <r>
      <rPr>
        <b/>
        <sz val="14"/>
        <color rgb="FFFF0000"/>
        <rFont val="Arial Nova"/>
        <family val="2"/>
      </rPr>
      <t>Защищено!! Патентом на полезную модель</t>
    </r>
  </si>
  <si>
    <r>
      <t xml:space="preserve">Комплект мебели - LOFT.26-02  </t>
    </r>
    <r>
      <rPr>
        <sz val="14"/>
        <rFont val="Arial Nova"/>
        <family val="2"/>
        <charset val="204"/>
      </rPr>
      <t xml:space="preserve"> 
Р-р: (ШхГхВ) 2620х 620 х 2050_2085_2185Нмм
_2 тумбы с 5 ящиками и 1 опора 
_2 столешницы 1310мм
_Перфоэкран+Антресоль (2шт)
_К-т навесных опций и Набор Крючков
</t>
    </r>
  </si>
  <si>
    <r>
      <t>Комплект мебели - LOFT.36-02</t>
    </r>
    <r>
      <rPr>
        <sz val="14"/>
        <rFont val="Arial Nova"/>
        <family val="2"/>
        <charset val="204"/>
      </rPr>
      <t xml:space="preserve"> 
 Р-р: (ШхГхВ) 3640 х 2205 х 1950-2050Нмм
_8 тумб (2 с 5 ящиками и 6  с дверцей)
_2 столешницы, массив Ясеня толщиной 40мм
_Перфоэкран+Антресоль (7шт)
_К-т навесных опций и Набор Крючков
</t>
    </r>
    <r>
      <rPr>
        <b/>
        <sz val="14"/>
        <color rgb="FFFF0000"/>
        <rFont val="Arial Nova"/>
        <family val="2"/>
      </rPr>
      <t>Защищено!! Патентом на полезную модель</t>
    </r>
  </si>
  <si>
    <r>
      <t xml:space="preserve">Комплект мебели - LOFT.40.01 
  </t>
    </r>
    <r>
      <rPr>
        <sz val="14"/>
        <rFont val="Arial Nova"/>
        <family val="2"/>
        <charset val="204"/>
      </rPr>
      <t xml:space="preserve">Р-р: (ШхГхВ) 5000 х 640 х 1985_2085_2185Нмм
_Шкаф с 4 регулируемыми полками
_6 тумб (2 с 5 ящиками и 4 с дверцей)
_2 столешницы 1500мм, массив Ясеня, Дуб или из влагостойкой фанеры с оц. кожухом
_Перфоэкран+Антресоль (4шт)
_К-т навесных опций и Набор Крючков
</t>
    </r>
  </si>
  <si>
    <r>
      <t xml:space="preserve">Комплект мебели - LOFT.50-03  
</t>
    </r>
    <r>
      <rPr>
        <sz val="14"/>
        <rFont val="Arial Nova"/>
        <family val="2"/>
        <charset val="204"/>
      </rPr>
      <t xml:space="preserve">Р-р: (ШхГхВ) 5000 х 700 х  1985_2085_2185Нмм
_Шкаф с 4 регулируемыми полками (2шт)
_2 тумбы с дверцей и 1 опора
_2 Тележки подкатные с 6 ящиками
_2 столешницы 1500мм, массив Ясеня, Дуб или из влагостойкой фанеры с оц. кожухом
_Перфоэкран+Антресоль (4шт)
_К-т навесных опций и Набор Крючков
</t>
    </r>
    <r>
      <rPr>
        <b/>
        <sz val="14"/>
        <color rgb="FFFF0000"/>
        <rFont val="Arial Nova"/>
        <family val="2"/>
        <charset val="204"/>
      </rPr>
      <t>!!!! Тумбы установлены на пандусы (ножки по желанию, но не исключить качение)</t>
    </r>
  </si>
  <si>
    <r>
      <t xml:space="preserve">Комплект мебели - LOFT.30-02 
</t>
    </r>
    <r>
      <rPr>
        <sz val="14"/>
        <rFont val="Arial Nova"/>
        <family val="2"/>
        <charset val="204"/>
      </rPr>
      <t xml:space="preserve">Р-р: (ШхГхВ) 3000 х 740 х  1985_2085_2185Нмм
_2 тумбы с дверцей и 1 опора
_2 Тележки подкатные с 6 ящиками
_2 столешницы 1500мм
_Перфоэкран+Антресоль (4шт)
_К-т навесных опций и Набор Крючков
</t>
    </r>
  </si>
  <si>
    <r>
      <t xml:space="preserve">Комплект мебели - LOFT.19-01   
</t>
    </r>
    <r>
      <rPr>
        <b/>
        <sz val="14"/>
        <color rgb="FFFF0000"/>
        <rFont val="Arial Nova"/>
        <family val="2"/>
        <charset val="204"/>
      </rPr>
      <t>Защищено!! Патентом на полезную модель</t>
    </r>
    <r>
      <rPr>
        <b/>
        <sz val="14"/>
        <rFont val="Arial Nova"/>
        <family val="2"/>
        <charset val="204"/>
      </rPr>
      <t xml:space="preserve">
</t>
    </r>
    <r>
      <rPr>
        <sz val="14"/>
        <rFont val="Arial Nova"/>
        <family val="2"/>
        <charset val="204"/>
      </rPr>
      <t>Р-р: (ШхГхВ) 1880 х 660 х  1990_2090_2190Нмм
_2 тумбы с 5 ящиками исп. Ясень
_1 Тележка с 6 ящиками исп. Ясень
_Столешница Фанера с оцинк кожухом 1880х620х30мм или Ясень
_Перфоэкран + Антресоль 
_Набор Крючков</t>
    </r>
  </si>
  <si>
    <r>
      <t xml:space="preserve">LOFT.15B-5b5b Стол рабочий 1500 х 600 х 890Нмм (без пандуса Н-790мм)
</t>
    </r>
    <r>
      <rPr>
        <sz val="14"/>
        <rFont val="Arial Nova"/>
        <family val="2"/>
        <charset val="204"/>
      </rPr>
      <t xml:space="preserve">Нагрузка на стол 1500кг. Нагрузка на ящ 50кг.
✓Две Тумбы с 5 ящиками. Р-р: 500х600х853Н мм (высота без пандуса 750мм)
Ящики с декоративным фасадом - массив Ясень с масленой пропиткой
✓Столешница 1500х600х40мм - массив Ясень с масленой пропиткой
</t>
    </r>
    <r>
      <rPr>
        <b/>
        <sz val="14"/>
        <color rgb="FFFF0000"/>
        <rFont val="Arial Nova"/>
        <family val="2"/>
        <charset val="204"/>
      </rPr>
      <t xml:space="preserve">Защищено!! Патентом на полезную модель  </t>
    </r>
  </si>
  <si>
    <r>
      <t xml:space="preserve">LOFT.19B-5b5b Стол рабочий "YORK" 1880 х 600 х 890Нмм (без пандуса Н-790мм)
</t>
    </r>
    <r>
      <rPr>
        <sz val="14"/>
        <rFont val="Arial Nova"/>
        <family val="2"/>
        <charset val="204"/>
      </rPr>
      <t xml:space="preserve">Нагрузка на стол 1500кг. Нагрузка на ящик 50кг. 
✓Две Тумбы с 5 ящиками. Р-р: 500х600х853Н мм (высота без пандуса 750мм)
Ящики с декоративным фасадом - массив Ясень с масленой пропиткой
✓Столешница 1880х600х40мм - массив Ясень с масленой пропиткой  
</t>
    </r>
    <r>
      <rPr>
        <b/>
        <sz val="14"/>
        <color rgb="FFFF0000"/>
        <rFont val="Arial Nova"/>
        <family val="2"/>
        <charset val="204"/>
      </rPr>
      <t xml:space="preserve">Защищено!! Патентом на полезную модель  </t>
    </r>
  </si>
  <si>
    <t>LOFT.20104/1</t>
  </si>
  <si>
    <t>LOFT.20105</t>
  </si>
  <si>
    <t>СТОЛЕШНИЦЫ 40мм
из МАССИВА ЯСЕНЯ</t>
  </si>
  <si>
    <r>
      <rPr>
        <b/>
        <sz val="12"/>
        <rFont val="Arial Nova"/>
        <family val="2"/>
        <charset val="204"/>
      </rPr>
      <t xml:space="preserve">Тумба верстачная с 5 ящиками (фасады Ясень) 500х600х850h мм </t>
    </r>
    <r>
      <rPr>
        <sz val="12"/>
        <rFont val="Arial Nova"/>
        <family val="2"/>
        <charset val="204"/>
      </rPr>
      <t xml:space="preserve">
- 5 ящиков Ясень (2 ящика Н-80мм, 3 ящика Н-165мм). Нагрузка на ящик до 45 кг.
- 4 хромированные ножки 100мм </t>
    </r>
    <r>
      <rPr>
        <sz val="12"/>
        <color rgb="FFFF0000"/>
        <rFont val="Arial Nova"/>
        <family val="2"/>
        <charset val="204"/>
      </rPr>
      <t xml:space="preserve">(Приобретаются отдельно и устанавливаются вместо пандуса) </t>
    </r>
    <r>
      <rPr>
        <sz val="12"/>
        <rFont val="Arial Nova"/>
        <family val="2"/>
        <charset val="204"/>
      </rPr>
      <t xml:space="preserve">
Нагрузка на тумбу: с пандусом 500кг; на ножках: 125кг. </t>
    </r>
    <r>
      <rPr>
        <b/>
        <sz val="12"/>
        <rFont val="Arial Nova"/>
        <family val="2"/>
        <charset val="204"/>
      </rPr>
      <t>Вес: 40 кг, V-0,3 куб.</t>
    </r>
    <r>
      <rPr>
        <sz val="12"/>
        <rFont val="Arial Nova"/>
        <family val="2"/>
        <charset val="204"/>
      </rPr>
      <t xml:space="preserve">                                      </t>
    </r>
  </si>
  <si>
    <r>
      <rPr>
        <b/>
        <sz val="12"/>
        <rFont val="Arial Nova"/>
        <family val="2"/>
        <charset val="204"/>
      </rPr>
      <t xml:space="preserve">Тумба верстачная с 5 ящиками и центральным замком 500х600х850h мм </t>
    </r>
    <r>
      <rPr>
        <sz val="12"/>
        <rFont val="Arial Nova"/>
        <family val="2"/>
        <charset val="204"/>
      </rPr>
      <t xml:space="preserve">
- 5 ящиков (2 ящика Н-80мм, 3 ящика Н-165мм). Нагрузка на ящик до 45 кг.
- 4 хромированные ножки 100мм </t>
    </r>
    <r>
      <rPr>
        <sz val="12"/>
        <color rgb="FFFF0000"/>
        <rFont val="Arial Nova"/>
        <family val="2"/>
        <charset val="204"/>
      </rPr>
      <t xml:space="preserve">(Приобретаются отдельно и устанавливаются вместо пандуса) </t>
    </r>
    <r>
      <rPr>
        <sz val="12"/>
        <rFont val="Arial Nova"/>
        <family val="2"/>
        <charset val="204"/>
      </rPr>
      <t xml:space="preserve">
Нагрузка на тумбу: с пандусом 500кг; на ножках: 125кг. </t>
    </r>
    <r>
      <rPr>
        <b/>
        <sz val="12"/>
        <rFont val="Arial Nova"/>
        <family val="2"/>
        <charset val="204"/>
      </rPr>
      <t>Вес: 40 кг, V-0,3 куб.</t>
    </r>
    <r>
      <rPr>
        <sz val="12"/>
        <rFont val="Arial Nova"/>
        <family val="2"/>
        <charset val="204"/>
      </rPr>
      <t xml:space="preserve">                                      </t>
    </r>
  </si>
  <si>
    <r>
      <rPr>
        <b/>
        <sz val="12"/>
        <rFont val="Arial Nova"/>
        <family val="2"/>
        <charset val="204"/>
      </rPr>
      <t>Тумба верстачная с дверцей и замком 500х600х820 / на ножках 850h мм</t>
    </r>
    <r>
      <rPr>
        <sz val="12"/>
        <rFont val="Arial Nova"/>
        <family val="2"/>
        <charset val="204"/>
      </rPr>
      <t xml:space="preserve">
- 2 полки. Нагрузка на полку до 40 кг.
- 4 хромированные ножки 100мм </t>
    </r>
    <r>
      <rPr>
        <sz val="12"/>
        <color rgb="FFFF0000"/>
        <rFont val="Arial Nova"/>
        <family val="2"/>
        <charset val="204"/>
      </rPr>
      <t xml:space="preserve">(Приобретаются отдельно и устанавливаются вместо пандуса) </t>
    </r>
    <r>
      <rPr>
        <sz val="12"/>
        <rFont val="Arial Nova"/>
        <family val="2"/>
        <charset val="204"/>
      </rPr>
      <t xml:space="preserve">
Нагрузка на тумбу: с пандусом 250кг; на ножках: 125кг. </t>
    </r>
    <r>
      <rPr>
        <b/>
        <sz val="12"/>
        <rFont val="Arial Nova"/>
        <family val="2"/>
        <charset val="204"/>
      </rPr>
      <t xml:space="preserve">Вес: 23 кг, V-0,3 куб.  </t>
    </r>
    <r>
      <rPr>
        <sz val="12"/>
        <rFont val="Arial Nova"/>
        <family val="2"/>
        <charset val="204"/>
      </rPr>
      <t xml:space="preserve">                          </t>
    </r>
  </si>
  <si>
    <r>
      <rPr>
        <b/>
        <sz val="12"/>
        <rFont val="Arial Nova"/>
        <family val="2"/>
        <charset val="204"/>
      </rPr>
      <t>Столешница из твердых пород дерева: Ясень 1300х620х40h мм</t>
    </r>
    <r>
      <rPr>
        <sz val="12"/>
        <rFont val="Arial Nova"/>
        <family val="2"/>
        <charset val="204"/>
      </rPr>
      <t xml:space="preserve">
- тройная пропитка маслом на восковой основе. Цвет: темный или светлый</t>
    </r>
  </si>
  <si>
    <r>
      <rPr>
        <b/>
        <sz val="12"/>
        <rFont val="Arial Nova"/>
        <family val="2"/>
        <charset val="204"/>
      </rPr>
      <t>Шкаф-Стеллаж с распашными дверцами и ригельным замком 1000х500х2050h мм</t>
    </r>
    <r>
      <rPr>
        <sz val="12"/>
        <rFont val="Arial Nova"/>
        <family val="2"/>
        <charset val="204"/>
      </rPr>
      <t xml:space="preserve">
- 4 регулируемые по высоте полки. Нагрузка на полку до 150кг. Нагрузка на шкаф: 1500кг.  
- Пандус декоративный (транспортировочный) высотой - 100мм. </t>
    </r>
    <r>
      <rPr>
        <b/>
        <sz val="12"/>
        <rFont val="Arial Nova"/>
        <family val="2"/>
        <charset val="204"/>
      </rPr>
      <t xml:space="preserve">Вес: 121 кг., V-1,18 куб.   </t>
    </r>
    <r>
      <rPr>
        <sz val="12"/>
        <rFont val="Arial Nova"/>
        <family val="2"/>
        <charset val="204"/>
      </rPr>
      <t xml:space="preserve">                   </t>
    </r>
  </si>
  <si>
    <r>
      <t xml:space="preserve">Комплект мебели - LOFT.46-01   
</t>
    </r>
    <r>
      <rPr>
        <sz val="14"/>
        <rFont val="Arial Nova"/>
        <family val="2"/>
        <charset val="204"/>
      </rPr>
      <t xml:space="preserve">Р-р: (ШхГхВ) 4620 х 620 х  2050_2085_2185Нмм
_Шкаф
_Стеллаж_5 полок
_5 тумб (1 с 5 ящиками и 4 с дверцей)
_2 столешницы 1310мм из влагостойкой фанеры с оц. кожухом
_Перфоэкран+Антресоль (2шт)
_К-т навесных опций и Набор Крючков
</t>
    </r>
    <r>
      <rPr>
        <b/>
        <sz val="14"/>
        <color rgb="FFFF0000"/>
        <rFont val="Arial Nova"/>
        <family val="2"/>
        <charset val="204"/>
      </rPr>
      <t xml:space="preserve">!!!! Тумбы установлены на пандусы (ножки по желанию, но не исключить качение)
</t>
    </r>
    <r>
      <rPr>
        <b/>
        <sz val="14"/>
        <rFont val="Arial Nova"/>
        <family val="2"/>
        <charset val="204"/>
      </rPr>
      <t xml:space="preserve">Вес: </t>
    </r>
    <r>
      <rPr>
        <sz val="14"/>
        <rFont val="Arial Nova"/>
        <family val="2"/>
        <charset val="204"/>
      </rPr>
      <t xml:space="preserve">390 кг. </t>
    </r>
    <r>
      <rPr>
        <b/>
        <sz val="14"/>
        <rFont val="Arial Nova"/>
        <family val="2"/>
        <charset val="204"/>
      </rPr>
      <t xml:space="preserve">Объем: </t>
    </r>
    <r>
      <rPr>
        <sz val="14"/>
        <rFont val="Arial Nova"/>
        <family val="2"/>
        <charset val="204"/>
      </rPr>
      <t>3,5 куб. м.</t>
    </r>
  </si>
  <si>
    <r>
      <rPr>
        <b/>
        <sz val="12"/>
        <rFont val="Arial Nova"/>
        <family val="2"/>
        <charset val="204"/>
      </rPr>
      <t xml:space="preserve">Стеллаж с 5 полками и траверсами  1050х500х2000h мм
</t>
    </r>
    <r>
      <rPr>
        <sz val="12"/>
        <rFont val="Arial Nova"/>
        <family val="2"/>
        <charset val="204"/>
      </rPr>
      <t xml:space="preserve">- 5 регулируемых по высоте полок. Нагрузка на полку до 100кг. Нагрузка на стеллаж: 1800кг.     </t>
    </r>
    <r>
      <rPr>
        <b/>
        <sz val="12"/>
        <rFont val="Arial Nova"/>
        <family val="2"/>
        <charset val="204"/>
      </rPr>
      <t xml:space="preserve">  
</t>
    </r>
    <r>
      <rPr>
        <sz val="12"/>
        <rFont val="Arial Nova"/>
        <family val="2"/>
        <charset val="204"/>
      </rPr>
      <t>- 2 поперечные траверсы под установку автомобильных шин.</t>
    </r>
    <r>
      <rPr>
        <b/>
        <sz val="12"/>
        <rFont val="Arial Nova"/>
        <family val="2"/>
      </rPr>
      <t xml:space="preserve"> Вес:</t>
    </r>
    <r>
      <rPr>
        <sz val="12"/>
        <rFont val="Arial Nova"/>
        <family val="2"/>
        <charset val="204"/>
      </rPr>
      <t xml:space="preserve"> 38 кг. </t>
    </r>
    <r>
      <rPr>
        <b/>
        <sz val="12"/>
        <rFont val="Arial Nova"/>
        <family val="2"/>
      </rPr>
      <t>Объем:</t>
    </r>
    <r>
      <rPr>
        <sz val="12"/>
        <rFont val="Arial Nova"/>
        <family val="2"/>
        <charset val="204"/>
      </rPr>
      <t xml:space="preserve"> 0,15 куб. м.                              </t>
    </r>
  </si>
  <si>
    <r>
      <rPr>
        <b/>
        <sz val="12"/>
        <rFont val="Arial Nova"/>
        <family val="2"/>
        <charset val="204"/>
      </rPr>
      <t xml:space="preserve">Стеллаж с 5 полками 1050х500х2000h мм </t>
    </r>
    <r>
      <rPr>
        <sz val="12"/>
        <rFont val="Arial Nova"/>
        <family val="2"/>
        <charset val="204"/>
      </rPr>
      <t xml:space="preserve">
- 5 регулируемых по высоте полок на зацепах. Нагрузка на полку до 100кг. Нагрузка на стеллаж: 1800кг.  
</t>
    </r>
    <r>
      <rPr>
        <b/>
        <sz val="12"/>
        <rFont val="Arial Nova"/>
        <family val="2"/>
      </rPr>
      <t>Вес:</t>
    </r>
    <r>
      <rPr>
        <sz val="12"/>
        <rFont val="Arial Nova"/>
        <family val="2"/>
        <charset val="204"/>
      </rPr>
      <t xml:space="preserve"> 37 кг. </t>
    </r>
    <r>
      <rPr>
        <b/>
        <sz val="12"/>
        <rFont val="Arial Nova"/>
        <family val="2"/>
      </rPr>
      <t>Объем:</t>
    </r>
    <r>
      <rPr>
        <sz val="12"/>
        <rFont val="Arial Nova"/>
        <family val="2"/>
        <charset val="204"/>
      </rPr>
      <t xml:space="preserve"> 0,14 куб. м.                          </t>
    </r>
  </si>
  <si>
    <r>
      <t xml:space="preserve">Столешница из влагостойкой фанеры 27мм, с оцинкованным кожухом 1,2 мм, 1880х620х30h мм
Вес: </t>
    </r>
    <r>
      <rPr>
        <sz val="12"/>
        <rFont val="Arial Nova"/>
        <family val="2"/>
      </rPr>
      <t>40 кг.</t>
    </r>
    <r>
      <rPr>
        <b/>
        <sz val="12"/>
        <rFont val="Arial Nova"/>
        <family val="2"/>
        <charset val="204"/>
      </rPr>
      <t xml:space="preserve"> Объем: </t>
    </r>
    <r>
      <rPr>
        <sz val="12"/>
        <rFont val="Arial Nova"/>
        <family val="2"/>
      </rPr>
      <t>0,36 куб. м.</t>
    </r>
  </si>
  <si>
    <r>
      <t xml:space="preserve">К-т: Экраны перфорированные на 2х стойках Ш-1880мм + Антресоль 1870х320х430Нмм
Вес: </t>
    </r>
    <r>
      <rPr>
        <sz val="12"/>
        <rFont val="Arial Nova"/>
        <family val="2"/>
      </rPr>
      <t xml:space="preserve">50 кг. </t>
    </r>
    <r>
      <rPr>
        <b/>
        <sz val="12"/>
        <rFont val="Arial Nova"/>
        <family val="2"/>
        <charset val="204"/>
      </rPr>
      <t>Объем:</t>
    </r>
    <r>
      <rPr>
        <sz val="12"/>
        <rFont val="Arial Nova"/>
        <family val="2"/>
      </rPr>
      <t xml:space="preserve"> 0,4 куб. м.</t>
    </r>
  </si>
  <si>
    <r>
      <t xml:space="preserve">Комплект мебели - LOFT.30-01  </t>
    </r>
    <r>
      <rPr>
        <sz val="14"/>
        <rFont val="Arial Nova"/>
        <family val="2"/>
        <charset val="204"/>
      </rPr>
      <t xml:space="preserve"> 
 Р-р: (ШхГхВ) 2880 х 650 х 2000_2085_2185Нмм
_Стеллаж 5 полок (2шт)
_2 тумбы с дверцей 
_Столешница 1880мм массив Ясеня, Дуб или из влагостойкой фанеры с оц. кожухом
_Перфоэкран+Антресоль двойная (1шт)
_К-т навесных опций и Набор Крючков
</t>
    </r>
    <r>
      <rPr>
        <b/>
        <sz val="14"/>
        <rFont val="Arial Nova"/>
        <family val="2"/>
      </rPr>
      <t>Вес:</t>
    </r>
    <r>
      <rPr>
        <sz val="14"/>
        <rFont val="Arial Nova"/>
        <family val="2"/>
        <charset val="204"/>
      </rPr>
      <t xml:space="preserve"> 130 кг. </t>
    </r>
    <r>
      <rPr>
        <b/>
        <sz val="14"/>
        <rFont val="Arial Nova"/>
        <family val="2"/>
      </rPr>
      <t xml:space="preserve">Объем: </t>
    </r>
    <r>
      <rPr>
        <sz val="14"/>
        <rFont val="Arial Nova"/>
        <family val="2"/>
        <charset val="204"/>
      </rPr>
      <t xml:space="preserve">2,1 куб. м.
</t>
    </r>
    <r>
      <rPr>
        <b/>
        <sz val="14"/>
        <color rgb="FFFF0000"/>
        <rFont val="Arial Nova"/>
        <family val="2"/>
        <charset val="204"/>
      </rPr>
      <t>!!!! Тумбы установлены на пандусы (ножки по желанию, но не исключить качение)</t>
    </r>
  </si>
  <si>
    <r>
      <rPr>
        <sz val="16"/>
        <color indexed="60"/>
        <rFont val="Calibri"/>
        <family val="2"/>
        <charset val="204"/>
        <scheme val="minor"/>
      </rPr>
      <t xml:space="preserve">прайс-лист ОКБ АРСЕНАЛ_Август 2024г. </t>
    </r>
    <r>
      <rPr>
        <sz val="16"/>
        <color indexed="10"/>
        <rFont val="Calibri"/>
        <family val="2"/>
        <charset val="204"/>
        <scheme val="minor"/>
      </rPr>
      <t xml:space="preserve">
</t>
    </r>
    <r>
      <rPr>
        <b/>
        <sz val="16"/>
        <color indexed="10"/>
        <rFont val="Calibri"/>
        <family val="2"/>
        <charset val="204"/>
        <scheme val="minor"/>
      </rPr>
      <t>ГОТОВЫЕ РЕШЕНИЯ для ГАРАЖА И МАСТЕРСКОЙ</t>
    </r>
    <r>
      <rPr>
        <b/>
        <sz val="18"/>
        <color rgb="FFFF0000"/>
        <rFont val="Calibri"/>
        <family val="2"/>
        <charset val="204"/>
        <scheme val="minor"/>
      </rPr>
      <t xml:space="preserve"> в стиле Loft&amp;Tech</t>
    </r>
    <r>
      <rPr>
        <b/>
        <sz val="12"/>
        <rFont val="Calibri"/>
        <family val="2"/>
        <charset val="204"/>
        <scheme val="minor"/>
      </rPr>
      <t xml:space="preserve">
ГОСТ Р 58863-2020 
Цвет: 7016 матовый темный графит
Возможна покраска в цвета по таблице RAL</t>
    </r>
  </si>
  <si>
    <r>
      <t>LOFT.20G-00/P1
LOFT.006</t>
    </r>
    <r>
      <rPr>
        <sz val="12"/>
        <rFont val="Calibri"/>
        <family val="2"/>
        <charset val="204"/>
        <scheme val="minor"/>
      </rPr>
      <t xml:space="preserve">
</t>
    </r>
  </si>
  <si>
    <r>
      <t>LOFT.20G-0550/P1</t>
    </r>
    <r>
      <rPr>
        <sz val="12"/>
        <rFont val="Calibri"/>
        <family val="2"/>
        <charset val="204"/>
        <scheme val="minor"/>
      </rPr>
      <t xml:space="preserve">
</t>
    </r>
  </si>
  <si>
    <r>
      <t>Верстак и Тележка LOFT 1390х690х1360Нмм</t>
    </r>
    <r>
      <rPr>
        <sz val="12"/>
        <rFont val="Calibri"/>
        <family val="2"/>
        <charset val="204"/>
        <scheme val="minor"/>
      </rPr>
      <t xml:space="preserve">
✓Тумба верстачная с дверцей и 2 полками 
Р-р: 500х600х850Н мм (нагрузка на полку 50кг) 
✓Столешница 1390х685х29мм. МДФ+Оцинк. Кожух 1,2мм (нагрузка 300кг) 
✓Регулируемая по высоте верстачная опора 853мм  
✓Перфоэкран с кронштейном 1390х480х40мм (нагрузка 70кг) 
✓К-т навесных опций: две полки больших, держатель ключей и дер. инструмента
✓Тележка инструментальная с 6 ящиками 
Р-р: 680_760х467х835Н мм (нагрузка на ящик 45кг) 
К-т навесных опций: лоток и держ полотенца
</t>
    </r>
    <r>
      <rPr>
        <b/>
        <sz val="12"/>
        <rFont val="Calibri"/>
        <family val="2"/>
        <charset val="204"/>
        <scheme val="minor"/>
      </rPr>
      <t>Вес:</t>
    </r>
    <r>
      <rPr>
        <sz val="12"/>
        <rFont val="Calibri"/>
        <family val="2"/>
        <charset val="204"/>
        <scheme val="minor"/>
      </rPr>
      <t xml:space="preserve"> 114,5 кг. </t>
    </r>
    <r>
      <rPr>
        <b/>
        <sz val="12"/>
        <rFont val="Calibri"/>
        <family val="2"/>
        <charset val="204"/>
        <scheme val="minor"/>
      </rPr>
      <t>Объем:</t>
    </r>
    <r>
      <rPr>
        <sz val="12"/>
        <rFont val="Calibri"/>
        <family val="2"/>
        <charset val="204"/>
        <scheme val="minor"/>
      </rPr>
      <t xml:space="preserve"> 0,8 куб. м.</t>
    </r>
  </si>
  <si>
    <r>
      <t>Верстак LOFT 1390х685х1360Нмм</t>
    </r>
    <r>
      <rPr>
        <sz val="12"/>
        <rFont val="Calibri"/>
        <family val="2"/>
        <charset val="204"/>
        <scheme val="minor"/>
      </rPr>
      <t xml:space="preserve">
✓Тумба верстачная с дверцей и 2 полками 
Р-р: 500х600х850Н мм (нагрузка на полку 50кг) 
✓Столешница 1390х685х29мм. МДФ+Оцинк. Кожух 1,2мм (нагрузка 300кг) </t>
    </r>
    <r>
      <rPr>
        <sz val="16"/>
        <rFont val="Calibri"/>
        <family val="2"/>
        <charset val="204"/>
        <scheme val="minor"/>
      </rPr>
      <t xml:space="preserve">
</t>
    </r>
    <r>
      <rPr>
        <sz val="12"/>
        <rFont val="Calibri"/>
        <family val="2"/>
        <charset val="204"/>
        <scheme val="minor"/>
      </rPr>
      <t xml:space="preserve">✓Полка и стенка шириной 680мм (нагрузка 60кг) 
✓Регулируемая по высоте верстачная опора 853мм  
✓Перфоэкран с кронштейном 1390х480х40мм (нагрузка 70кг) 
✓К-т навесных опций: две полки больших, держатель ключей и дер. инструмента
</t>
    </r>
    <r>
      <rPr>
        <b/>
        <sz val="12"/>
        <rFont val="Calibri"/>
        <family val="2"/>
        <charset val="204"/>
        <scheme val="minor"/>
      </rPr>
      <t>Вес:</t>
    </r>
    <r>
      <rPr>
        <sz val="12"/>
        <rFont val="Calibri"/>
        <family val="2"/>
        <charset val="204"/>
        <scheme val="minor"/>
      </rPr>
      <t xml:space="preserve"> 70,5 кг. </t>
    </r>
    <r>
      <rPr>
        <b/>
        <sz val="12"/>
        <rFont val="Calibri"/>
        <family val="2"/>
        <charset val="204"/>
        <scheme val="minor"/>
      </rPr>
      <t>Объем:</t>
    </r>
    <r>
      <rPr>
        <sz val="12"/>
        <rFont val="Calibri"/>
        <family val="2"/>
        <charset val="204"/>
        <scheme val="minor"/>
      </rPr>
      <t xml:space="preserve"> 0,5 куб. м.</t>
    </r>
  </si>
  <si>
    <r>
      <t>Верстак LOFT 1390х685х1360Нмм</t>
    </r>
    <r>
      <rPr>
        <sz val="12"/>
        <rFont val="Calibri"/>
        <family val="2"/>
        <charset val="204"/>
        <scheme val="minor"/>
      </rPr>
      <t xml:space="preserve">
✓Тумба верстачная с 5 ящиками 
Р-р: 500х600х850Н мм (нагрузка на ящик 45кг) 
✓Столешница 1390х685х29мм. МДФ+Оцинк. Кожух 1,2мм (нагрузка 300кг) </t>
    </r>
    <r>
      <rPr>
        <sz val="16"/>
        <rFont val="Calibri"/>
        <family val="2"/>
        <charset val="204"/>
        <scheme val="minor"/>
      </rPr>
      <t xml:space="preserve">
</t>
    </r>
    <r>
      <rPr>
        <sz val="12"/>
        <rFont val="Calibri"/>
        <family val="2"/>
        <charset val="204"/>
        <scheme val="minor"/>
      </rPr>
      <t xml:space="preserve">✓Полка и стенка шириной 680мм (нагрузка 60кг) 
✓Регулируемая по высоте верстачная опора 853мм  
✓Перфоэкран с кронштейном 1390х480х40мм (нагрузка 70кг) 
✓К-т навесных опций: две полки больших, держатель ключей и дер. инструмента
</t>
    </r>
    <r>
      <rPr>
        <b/>
        <sz val="12"/>
        <rFont val="Calibri"/>
        <family val="2"/>
        <charset val="204"/>
        <scheme val="minor"/>
      </rPr>
      <t>Вес:</t>
    </r>
    <r>
      <rPr>
        <sz val="12"/>
        <rFont val="Calibri"/>
        <family val="2"/>
        <charset val="204"/>
        <scheme val="minor"/>
      </rPr>
      <t xml:space="preserve"> 87,5 кг. </t>
    </r>
    <r>
      <rPr>
        <b/>
        <sz val="12"/>
        <rFont val="Calibri"/>
        <family val="2"/>
        <charset val="204"/>
        <scheme val="minor"/>
      </rPr>
      <t>Объем:</t>
    </r>
    <r>
      <rPr>
        <sz val="12"/>
        <rFont val="Calibri"/>
        <family val="2"/>
        <charset val="204"/>
        <scheme val="minor"/>
      </rPr>
      <t xml:space="preserve"> 0,5 куб. м.</t>
    </r>
  </si>
  <si>
    <r>
      <t>Верстак  LOFT 1900х686х1360Нмм</t>
    </r>
    <r>
      <rPr>
        <sz val="12"/>
        <rFont val="Calibri"/>
        <family val="2"/>
        <charset val="204"/>
        <scheme val="minor"/>
      </rPr>
      <t xml:space="preserve">
✓Две Тумбы верстачные с дверцей и 2 полками 
Р-р: 500х600х850Н мм (нагрузка на полку 50кг) 
✓Столешница 1900х685х29мм. МДФ+Оцинк. Кожух 1,2мм  (нагрузка 500кг) 
✓Полка и стенка шириной 680мм (нагрузка 60кг) 
✓Перфоэкран с кронштейном 1900х480х40мм (нагрузка 70кг) 
✓К-т навесных опций: две полки больших, держатели ключей, инструмента и полотенца
</t>
    </r>
    <r>
      <rPr>
        <b/>
        <sz val="12"/>
        <rFont val="Calibri"/>
        <family val="2"/>
        <charset val="204"/>
        <scheme val="minor"/>
      </rPr>
      <t>Вес:</t>
    </r>
    <r>
      <rPr>
        <sz val="12"/>
        <rFont val="Calibri"/>
        <family val="2"/>
        <charset val="204"/>
        <scheme val="minor"/>
      </rPr>
      <t xml:space="preserve"> 101 кг.</t>
    </r>
    <r>
      <rPr>
        <b/>
        <sz val="12"/>
        <rFont val="Calibri"/>
        <family val="2"/>
        <charset val="204"/>
        <scheme val="minor"/>
      </rPr>
      <t xml:space="preserve"> Объем:</t>
    </r>
    <r>
      <rPr>
        <sz val="12"/>
        <rFont val="Calibri"/>
        <family val="2"/>
        <charset val="204"/>
        <scheme val="minor"/>
      </rPr>
      <t xml:space="preserve"> 0,77 куб. м.
</t>
    </r>
  </si>
  <si>
    <r>
      <t>Верстак  LOFT 1900х686х1360Нмм</t>
    </r>
    <r>
      <rPr>
        <sz val="12"/>
        <rFont val="Calibri"/>
        <family val="2"/>
        <charset val="204"/>
        <scheme val="minor"/>
      </rPr>
      <t xml:space="preserve">
✓Тумба верстачная с дверцей и 2 полками 
Р-р: 500х600х850Н мм (нагрузка на полку 50кг) 
✓Тумба верстачная с 5 ящиками 
Р-р: 500х600х850Н мм (нагрузка на ящик 45кг) 
✓Столешница 1900х685х27мм. МДФ+Оцинк. Кожух 1,2мм (нагрузка 600кг) 
✓Полка и стенка шириной 680мм (нагрузка 60кг) 
✓Перфоэкран с кронштейном 1900х480х40мм (нагрузка 70кг) 
✓К-т навесных опций: две полки больших, держатели ключей, инструмента и полотенца
</t>
    </r>
    <r>
      <rPr>
        <b/>
        <sz val="12"/>
        <rFont val="Calibri"/>
        <family val="2"/>
        <charset val="204"/>
        <scheme val="minor"/>
      </rPr>
      <t xml:space="preserve">Вес: </t>
    </r>
    <r>
      <rPr>
        <sz val="12"/>
        <rFont val="Calibri"/>
        <family val="2"/>
        <charset val="204"/>
        <scheme val="minor"/>
      </rPr>
      <t xml:space="preserve">118 кг. </t>
    </r>
    <r>
      <rPr>
        <b/>
        <sz val="12"/>
        <rFont val="Calibri"/>
        <family val="2"/>
        <charset val="204"/>
        <scheme val="minor"/>
      </rPr>
      <t>Объем:</t>
    </r>
    <r>
      <rPr>
        <sz val="12"/>
        <rFont val="Calibri"/>
        <family val="2"/>
        <charset val="204"/>
        <scheme val="minor"/>
      </rPr>
      <t xml:space="preserve"> 0,77 куб. м.
</t>
    </r>
  </si>
  <si>
    <r>
      <t>Верстак  LOFT 1900х686х1360Нмм</t>
    </r>
    <r>
      <rPr>
        <sz val="12"/>
        <rFont val="Calibri"/>
        <family val="2"/>
        <charset val="204"/>
        <scheme val="minor"/>
      </rPr>
      <t xml:space="preserve">
✓Две Тумбы верстачные с 5 ящиками 
Р-р: 500х600х850Н мм (нагрузка на ящик 45кг) 
✓Столешница 1900х685х29мм. МДФ+Оцинк. Кожух 1,2мм (нагрузка 750кг) 
✓Полка и стенка шириной 700мм (нагрузка 60кг) 
✓Перфоэкран с кронштейном 1900х480х40мм (нагрузка 70кг) 
✓К-т навесных опций: две полки больших, держатели ключей, инструмента и полотенца
</t>
    </r>
    <r>
      <rPr>
        <b/>
        <sz val="12"/>
        <rFont val="Calibri"/>
        <family val="2"/>
        <charset val="204"/>
        <scheme val="minor"/>
      </rPr>
      <t>Вес:</t>
    </r>
    <r>
      <rPr>
        <sz val="12"/>
        <rFont val="Calibri"/>
        <family val="2"/>
        <charset val="204"/>
        <scheme val="minor"/>
      </rPr>
      <t xml:space="preserve"> 135 кг. </t>
    </r>
    <r>
      <rPr>
        <b/>
        <sz val="12"/>
        <rFont val="Calibri"/>
        <family val="2"/>
        <charset val="204"/>
        <scheme val="minor"/>
      </rPr>
      <t>Объем:</t>
    </r>
    <r>
      <rPr>
        <sz val="12"/>
        <rFont val="Calibri"/>
        <family val="2"/>
        <charset val="204"/>
        <scheme val="minor"/>
      </rPr>
      <t xml:space="preserve"> 0,77 куб. м.
</t>
    </r>
  </si>
  <si>
    <r>
      <t xml:space="preserve">Верстачная опора 850мм  
Вес: </t>
    </r>
    <r>
      <rPr>
        <sz val="12"/>
        <rFont val="Calibri"/>
        <family val="2"/>
        <charset val="204"/>
        <scheme val="minor"/>
      </rPr>
      <t>9 кг.</t>
    </r>
    <r>
      <rPr>
        <b/>
        <sz val="12"/>
        <rFont val="Calibri"/>
        <family val="2"/>
        <charset val="204"/>
        <scheme val="minor"/>
      </rPr>
      <t xml:space="preserve"> V</t>
    </r>
    <r>
      <rPr>
        <sz val="12"/>
        <rFont val="Calibri"/>
        <family val="2"/>
        <charset val="204"/>
        <scheme val="minor"/>
      </rPr>
      <t>-0,09 куб. м.</t>
    </r>
  </si>
  <si>
    <r>
      <rPr>
        <b/>
        <sz val="12"/>
        <rFont val="Arial Nova"/>
        <family val="2"/>
      </rPr>
      <t xml:space="preserve">Полка навесная большая </t>
    </r>
    <r>
      <rPr>
        <sz val="12"/>
        <rFont val="Arial Nova"/>
        <family val="2"/>
      </rPr>
      <t xml:space="preserve">
Размер (ШхГхВ):  560х135х10-70h мм.  </t>
    </r>
  </si>
  <si>
    <t xml:space="preserve">Крючок одинарный 65мм   или 120мм         (из проволоки Д-4мм) </t>
  </si>
  <si>
    <t>ВТ.М-315G</t>
  </si>
  <si>
    <t>ВТ.М-320G</t>
  </si>
  <si>
    <t>Столешница из фанеры 24мм с оцинкованным кожухом 1,2мм                      1500х700х27h мм              Вес: 30,8 кг. Объем: 0,06 куб. м</t>
  </si>
  <si>
    <t>Столешница из фанеры  24мм с оцинкованным кожухом 1,2мм                      2000х700х27h мм             Вес: 41 кг. Объем: 0,08 куб. м</t>
  </si>
  <si>
    <r>
      <t>Верстак и Тележка LOFT 2000х700х1360Нмм</t>
    </r>
    <r>
      <rPr>
        <sz val="12"/>
        <rFont val="Calibri"/>
        <family val="2"/>
        <charset val="204"/>
        <scheme val="minor"/>
      </rPr>
      <t xml:space="preserve">
✓Две Тумбы верстачные с дверцей и 2 полками 
Р-р: 500х600х850Н мм (нагрузка на полку 50кг) 
✓Тележка инструментальная с 6 ящиками 
Р-р: 680_760х467х835Н мм (нагрузка на ящик 45кг) 
✓Столешница 2000х700х27мм. Фанера+Оцинк. Кожух 1,2мм (нагрузка 500кг) 
✓Перфоэкран с кронштейном 2000х480х40мм (нагрузка 70кг) 
✓К-т навесных опций: две полки больших, держатели ключей, инструмента и полотенца
</t>
    </r>
    <r>
      <rPr>
        <b/>
        <sz val="12"/>
        <rFont val="Calibri"/>
        <family val="2"/>
        <charset val="204"/>
        <scheme val="minor"/>
      </rPr>
      <t xml:space="preserve">Вес: </t>
    </r>
    <r>
      <rPr>
        <sz val="12"/>
        <rFont val="Calibri"/>
        <family val="2"/>
        <charset val="204"/>
        <scheme val="minor"/>
      </rPr>
      <t xml:space="preserve">146,5 кг. </t>
    </r>
    <r>
      <rPr>
        <b/>
        <sz val="12"/>
        <rFont val="Calibri"/>
        <family val="2"/>
        <charset val="204"/>
        <scheme val="minor"/>
      </rPr>
      <t>Объем:</t>
    </r>
    <r>
      <rPr>
        <sz val="12"/>
        <rFont val="Calibri"/>
        <family val="2"/>
        <charset val="204"/>
        <scheme val="minor"/>
      </rPr>
      <t xml:space="preserve"> 1,08 куб. м.
</t>
    </r>
  </si>
  <si>
    <r>
      <t>Верстак  LOFT 2000х700х1360Нмм</t>
    </r>
    <r>
      <rPr>
        <sz val="12"/>
        <rFont val="Calibri"/>
        <family val="2"/>
        <charset val="204"/>
        <scheme val="minor"/>
      </rPr>
      <t xml:space="preserve">
✓Две Тумбы верстачные с дверцей и 2 полками 
Р-р: 500х600х853Н мм (нагрузка на полку 50кг) 
✓Две Тумбы верстачные с 5 ящиками 
Р-р: 500х600х850Н мм (нагрузка на ящик 45кг) 
✓Столешница 2000х700х27мм. Фанера+Оцинк. Кожух 1,2мм (нагрузка 1500кг) 
✓Перфоэкран с кронштейном 2000х480х40мм (нагрузка 70кг) 
✓К-т навесных опций: две полки больших, держатели ключей, инструмента и полотенца
</t>
    </r>
    <r>
      <rPr>
        <b/>
        <sz val="12"/>
        <rFont val="Calibri"/>
        <family val="2"/>
        <charset val="204"/>
        <scheme val="minor"/>
      </rPr>
      <t xml:space="preserve">Вес: </t>
    </r>
    <r>
      <rPr>
        <sz val="12"/>
        <rFont val="Calibri"/>
        <family val="2"/>
        <charset val="204"/>
        <scheme val="minor"/>
      </rPr>
      <t xml:space="preserve">178,5 кг. </t>
    </r>
    <r>
      <rPr>
        <b/>
        <sz val="12"/>
        <rFont val="Calibri"/>
        <family val="2"/>
        <charset val="204"/>
        <scheme val="minor"/>
      </rPr>
      <t>Объем:</t>
    </r>
    <r>
      <rPr>
        <sz val="12"/>
        <rFont val="Calibri"/>
        <family val="2"/>
        <charset val="204"/>
        <scheme val="minor"/>
      </rPr>
      <t xml:space="preserve"> 1,36 куб. м.</t>
    </r>
  </si>
  <si>
    <t>!! с полным ассортиментом Экранов и Опций
Вы сможете ознакомится в разделе"Верстаки - стр.Держатели"</t>
  </si>
  <si>
    <r>
      <rPr>
        <sz val="16"/>
        <color indexed="60"/>
        <rFont val="Arial Nova"/>
        <family val="2"/>
        <charset val="204"/>
      </rPr>
      <t xml:space="preserve"> </t>
    </r>
    <r>
      <rPr>
        <sz val="16"/>
        <color indexed="10"/>
        <rFont val="Arial Nova"/>
        <family val="2"/>
        <charset val="204"/>
      </rPr>
      <t xml:space="preserve">
</t>
    </r>
    <r>
      <rPr>
        <b/>
        <sz val="16"/>
        <color theme="1"/>
        <rFont val="Arial Nova"/>
        <family val="2"/>
        <charset val="204"/>
      </rPr>
      <t xml:space="preserve">прайс-лист ОКБ АРСЕНАЛ_  </t>
    </r>
    <r>
      <rPr>
        <b/>
        <sz val="16"/>
        <color theme="9" tint="-0.499984740745262"/>
        <rFont val="Arial Nova"/>
        <family val="2"/>
        <charset val="204"/>
      </rPr>
      <t xml:space="preserve">                               </t>
    </r>
    <r>
      <rPr>
        <b/>
        <sz val="16"/>
        <color theme="1"/>
        <rFont val="Arial Nova"/>
        <family val="2"/>
        <charset val="204"/>
      </rPr>
      <t xml:space="preserve">ЯНВАРЬ 2025г. 
</t>
    </r>
    <r>
      <rPr>
        <b/>
        <sz val="16"/>
        <color indexed="10"/>
        <rFont val="Arial Nova"/>
        <family val="2"/>
        <charset val="204"/>
      </rPr>
      <t xml:space="preserve">
ГОТОВЫЕ РЕШЕНИЯ для ГАРАЖА И МАСТЕРСКОЙ  в стиле Loft&amp;Tech                          </t>
    </r>
    <r>
      <rPr>
        <sz val="16"/>
        <rFont val="Arial Nova"/>
        <family val="2"/>
        <charset val="204"/>
      </rPr>
      <t>ГОСТ Р 58863-2020 
Цвет: 7016 матовый темный графит                                  Возможна покраска в цвета по таблице RAL</t>
    </r>
    <r>
      <rPr>
        <b/>
        <sz val="16"/>
        <color rgb="FFFF0000"/>
        <rFont val="Arial Nova"/>
        <family val="2"/>
        <charset val="204"/>
      </rPr>
      <t xml:space="preserve">  +10%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</si>
</sst>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&quot;р.&quot;"/>
    <numFmt numFmtId="165" formatCode="#,##0\ &quot;₽&quot;"/>
  </numFmts>
  <fonts count="78" x14ac:knownFonts="1">
    <font>
      <sz val="11"/>
      <color theme="1"/>
      <name val="Calibri"/>
      <family val="2"/>
      <charset val="204"/>
      <scheme val="minor"/>
    </font>
    <font>
      <sz val="10"/>
      <name val="Arial Cyr"/>
      <family val="2"/>
      <charset val="204"/>
    </font>
    <font>
      <sz val="11"/>
      <color theme="1"/>
      <name val="Calibri"/>
      <family val="2"/>
      <charset val="204"/>
      <scheme val="minor"/>
    </font>
    <font>
      <sz val="10"/>
      <color indexed="8"/>
      <name val="Arial Cyr"/>
      <family val="2"/>
      <charset val="204"/>
    </font>
    <font>
      <sz val="10"/>
      <color indexed="9"/>
      <name val="Arial Cyr"/>
      <family val="2"/>
      <charset val="204"/>
    </font>
    <font>
      <sz val="10"/>
      <color indexed="62"/>
      <name val="Arial Cyr"/>
      <family val="2"/>
      <charset val="204"/>
    </font>
    <font>
      <b/>
      <sz val="10"/>
      <color indexed="63"/>
      <name val="Arial Cyr"/>
      <family val="2"/>
      <charset val="204"/>
    </font>
    <font>
      <b/>
      <sz val="10"/>
      <color indexed="52"/>
      <name val="Arial Cyr"/>
      <family val="2"/>
      <charset val="204"/>
    </font>
    <font>
      <b/>
      <sz val="15"/>
      <color indexed="56"/>
      <name val="Arial Cyr"/>
      <family val="2"/>
      <charset val="204"/>
    </font>
    <font>
      <b/>
      <sz val="13"/>
      <color indexed="56"/>
      <name val="Arial Cyr"/>
      <family val="2"/>
      <charset val="204"/>
    </font>
    <font>
      <b/>
      <sz val="11"/>
      <color indexed="56"/>
      <name val="Arial Cyr"/>
      <family val="2"/>
      <charset val="204"/>
    </font>
    <font>
      <b/>
      <sz val="10"/>
      <color indexed="8"/>
      <name val="Arial Cyr"/>
      <family val="2"/>
      <charset val="204"/>
    </font>
    <font>
      <b/>
      <sz val="10"/>
      <color indexed="9"/>
      <name val="Arial Cyr"/>
      <family val="2"/>
      <charset val="204"/>
    </font>
    <font>
      <b/>
      <sz val="18"/>
      <color indexed="56"/>
      <name val="Cambria"/>
      <family val="2"/>
      <charset val="204"/>
    </font>
    <font>
      <sz val="10"/>
      <color indexed="60"/>
      <name val="Arial Cyr"/>
      <family val="2"/>
      <charset val="204"/>
    </font>
    <font>
      <sz val="11"/>
      <color indexed="8"/>
      <name val="Calibri"/>
      <family val="2"/>
      <charset val="204"/>
    </font>
    <font>
      <sz val="10"/>
      <color indexed="20"/>
      <name val="Arial Cyr"/>
      <family val="2"/>
      <charset val="204"/>
    </font>
    <font>
      <i/>
      <sz val="10"/>
      <color indexed="23"/>
      <name val="Arial Cyr"/>
      <family val="2"/>
      <charset val="204"/>
    </font>
    <font>
      <sz val="10"/>
      <color indexed="52"/>
      <name val="Arial Cyr"/>
      <family val="2"/>
      <charset val="204"/>
    </font>
    <font>
      <sz val="10"/>
      <color indexed="10"/>
      <name val="Arial Cyr"/>
      <family val="2"/>
      <charset val="204"/>
    </font>
    <font>
      <sz val="10"/>
      <color indexed="17"/>
      <name val="Arial Cyr"/>
      <family val="2"/>
      <charset val="204"/>
    </font>
    <font>
      <u/>
      <sz val="10"/>
      <color indexed="12"/>
      <name val="Arial Cyr"/>
      <family val="2"/>
      <charset val="204"/>
    </font>
    <font>
      <sz val="10"/>
      <name val="Arial"/>
      <family val="2"/>
      <charset val="204"/>
    </font>
    <font>
      <sz val="8"/>
      <name val="Arial"/>
      <family val="2"/>
      <charset val="204"/>
    </font>
    <font>
      <sz val="10"/>
      <name val="Times New Roman"/>
      <family val="1"/>
      <charset val="204"/>
    </font>
    <font>
      <sz val="11"/>
      <color theme="1"/>
      <name val="Times New Roman"/>
      <family val="1"/>
      <charset val="204"/>
    </font>
    <font>
      <sz val="8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sz val="16"/>
      <color indexed="60"/>
      <name val="Calibri"/>
      <family val="2"/>
      <charset val="204"/>
      <scheme val="minor"/>
    </font>
    <font>
      <sz val="16"/>
      <color indexed="10"/>
      <name val="Calibri"/>
      <family val="2"/>
      <charset val="204"/>
      <scheme val="minor"/>
    </font>
    <font>
      <b/>
      <sz val="16"/>
      <color indexed="10"/>
      <name val="Calibri"/>
      <family val="2"/>
      <charset val="204"/>
      <scheme val="minor"/>
    </font>
    <font>
      <b/>
      <sz val="16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b/>
      <sz val="18"/>
      <color rgb="FFFF0000"/>
      <name val="Calibri"/>
      <family val="2"/>
      <charset val="204"/>
      <scheme val="minor"/>
    </font>
    <font>
      <sz val="16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22"/>
      <color rgb="FFFF0000"/>
      <name val="Calibri"/>
      <family val="2"/>
      <charset val="204"/>
      <scheme val="minor"/>
    </font>
    <font>
      <sz val="11"/>
      <name val="Times New Roman"/>
      <family val="1"/>
      <charset val="204"/>
    </font>
    <font>
      <b/>
      <sz val="16"/>
      <color rgb="FFFF0000"/>
      <name val="Arial Nova"/>
      <family val="2"/>
      <charset val="204"/>
    </font>
    <font>
      <sz val="16"/>
      <color indexed="60"/>
      <name val="Arial Nova"/>
      <family val="2"/>
      <charset val="204"/>
    </font>
    <font>
      <sz val="16"/>
      <color indexed="10"/>
      <name val="Arial Nova"/>
      <family val="2"/>
      <charset val="204"/>
    </font>
    <font>
      <b/>
      <sz val="16"/>
      <color indexed="10"/>
      <name val="Arial Nova"/>
      <family val="2"/>
      <charset val="204"/>
    </font>
    <font>
      <b/>
      <sz val="16"/>
      <name val="Arial Nova"/>
      <family val="2"/>
      <charset val="204"/>
    </font>
    <font>
      <b/>
      <sz val="12"/>
      <name val="Arial Nova"/>
      <family val="2"/>
      <charset val="204"/>
    </font>
    <font>
      <sz val="10"/>
      <name val="Arial Nova"/>
      <family val="2"/>
      <charset val="204"/>
    </font>
    <font>
      <sz val="12"/>
      <name val="Arial Nova"/>
      <family val="2"/>
      <charset val="204"/>
    </font>
    <font>
      <b/>
      <sz val="12"/>
      <color rgb="FFFF0000"/>
      <name val="Arial Nova"/>
      <family val="2"/>
      <charset val="204"/>
    </font>
    <font>
      <sz val="11"/>
      <color theme="1"/>
      <name val="Arial Nova"/>
      <family val="2"/>
      <charset val="204"/>
    </font>
    <font>
      <b/>
      <sz val="14"/>
      <name val="Arial Nova"/>
      <family val="2"/>
      <charset val="204"/>
    </font>
    <font>
      <sz val="14"/>
      <name val="Arial Nova"/>
      <family val="2"/>
      <charset val="204"/>
    </font>
    <font>
      <sz val="10"/>
      <color theme="1"/>
      <name val="Arial Nova"/>
      <family val="2"/>
      <charset val="204"/>
    </font>
    <font>
      <sz val="14"/>
      <color rgb="FFFF0000"/>
      <name val="Arial Nova"/>
      <family val="2"/>
      <charset val="204"/>
    </font>
    <font>
      <b/>
      <sz val="14"/>
      <color rgb="FFFF0000"/>
      <name val="Arial Nova"/>
      <family val="2"/>
      <charset val="204"/>
    </font>
    <font>
      <b/>
      <sz val="18"/>
      <color rgb="FFFFFF00"/>
      <name val="Arial Nova"/>
      <family val="2"/>
      <charset val="204"/>
    </font>
    <font>
      <b/>
      <sz val="16"/>
      <color theme="1"/>
      <name val="Arial Nova"/>
      <family val="2"/>
      <charset val="204"/>
    </font>
    <font>
      <b/>
      <sz val="11"/>
      <color theme="1"/>
      <name val="Arial Nova"/>
      <family val="2"/>
      <charset val="204"/>
    </font>
    <font>
      <sz val="12"/>
      <color rgb="FFFF0000"/>
      <name val="Arial Nova"/>
      <family val="2"/>
      <charset val="204"/>
    </font>
    <font>
      <sz val="14"/>
      <color rgb="FF000000"/>
      <name val="Arial Nova"/>
      <family val="2"/>
      <charset val="204"/>
    </font>
    <font>
      <sz val="11"/>
      <name val="Arial Nova"/>
      <family val="2"/>
      <charset val="204"/>
    </font>
    <font>
      <sz val="16"/>
      <color theme="1"/>
      <name val="Arial Nova"/>
      <family val="2"/>
      <charset val="204"/>
    </font>
    <font>
      <b/>
      <u/>
      <sz val="16"/>
      <color rgb="FF3333FF"/>
      <name val="Calibri"/>
      <family val="2"/>
      <charset val="204"/>
      <scheme val="minor"/>
    </font>
    <font>
      <b/>
      <sz val="16"/>
      <color theme="9" tint="-0.499984740745262"/>
      <name val="Arial Nova"/>
      <family val="2"/>
      <charset val="204"/>
    </font>
    <font>
      <sz val="16"/>
      <name val="Arial Nova"/>
      <family val="2"/>
      <charset val="204"/>
    </font>
    <font>
      <sz val="14"/>
      <color theme="1"/>
      <name val="Arial Nova"/>
      <family val="2"/>
      <charset val="204"/>
    </font>
    <font>
      <b/>
      <sz val="14"/>
      <color rgb="FFFF0000"/>
      <name val="Arial Nova"/>
      <family val="2"/>
    </font>
    <font>
      <sz val="18"/>
      <color theme="1"/>
      <name val="Arial Nova"/>
      <family val="2"/>
      <charset val="204"/>
    </font>
    <font>
      <u/>
      <sz val="18"/>
      <name val="Arial Nova"/>
      <family val="2"/>
      <charset val="204"/>
    </font>
    <font>
      <strike/>
      <sz val="11"/>
      <color theme="1"/>
      <name val="Arial Nova"/>
      <family val="2"/>
      <charset val="204"/>
    </font>
    <font>
      <b/>
      <sz val="14"/>
      <name val="Arial Nova"/>
      <family val="2"/>
    </font>
    <font>
      <b/>
      <sz val="12"/>
      <name val="Arial Nova"/>
      <family val="2"/>
    </font>
    <font>
      <sz val="12"/>
      <name val="Arial Nova"/>
      <family val="2"/>
    </font>
    <font>
      <b/>
      <sz val="14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b/>
      <sz val="14"/>
      <color theme="1"/>
      <name val="Arial Nova"/>
      <family val="2"/>
      <charset val="204"/>
    </font>
    <font>
      <sz val="12"/>
      <color theme="1"/>
      <name val="Arial Nova"/>
      <family val="2"/>
      <charset val="204"/>
    </font>
    <font>
      <b/>
      <sz val="16"/>
      <color theme="1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</fonts>
  <fills count="2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31"/>
        <bgColor indexed="22"/>
      </patternFill>
    </fill>
    <fill>
      <patternFill patternType="solid">
        <fgColor indexed="45"/>
        <bgColor indexed="29"/>
      </patternFill>
    </fill>
    <fill>
      <patternFill patternType="solid">
        <fgColor indexed="42"/>
        <bgColor indexed="27"/>
      </patternFill>
    </fill>
    <fill>
      <patternFill patternType="solid">
        <fgColor indexed="46"/>
        <bgColor indexed="24"/>
      </patternFill>
    </fill>
    <fill>
      <patternFill patternType="solid">
        <fgColor indexed="27"/>
        <bgColor indexed="41"/>
      </patternFill>
    </fill>
    <fill>
      <patternFill patternType="solid">
        <fgColor indexed="47"/>
        <bgColor indexed="22"/>
      </patternFill>
    </fill>
    <fill>
      <patternFill patternType="solid">
        <fgColor indexed="44"/>
        <bgColor indexed="31"/>
      </patternFill>
    </fill>
    <fill>
      <patternFill patternType="solid">
        <fgColor indexed="29"/>
        <bgColor indexed="45"/>
      </patternFill>
    </fill>
    <fill>
      <patternFill patternType="solid">
        <fgColor indexed="11"/>
        <bgColor indexed="49"/>
      </patternFill>
    </fill>
    <fill>
      <patternFill patternType="solid">
        <fgColor indexed="51"/>
        <bgColor indexed="13"/>
      </patternFill>
    </fill>
    <fill>
      <patternFill patternType="solid">
        <fgColor indexed="30"/>
        <bgColor indexed="21"/>
      </patternFill>
    </fill>
    <fill>
      <patternFill patternType="solid">
        <fgColor indexed="20"/>
        <bgColor indexed="36"/>
      </patternFill>
    </fill>
    <fill>
      <patternFill patternType="solid">
        <fgColor indexed="49"/>
        <bgColor indexed="40"/>
      </patternFill>
    </fill>
    <fill>
      <patternFill patternType="solid">
        <fgColor indexed="52"/>
        <bgColor indexed="51"/>
      </patternFill>
    </fill>
    <fill>
      <patternFill patternType="solid">
        <fgColor indexed="62"/>
        <bgColor indexed="56"/>
      </patternFill>
    </fill>
    <fill>
      <patternFill patternType="solid">
        <fgColor indexed="10"/>
        <bgColor indexed="60"/>
      </patternFill>
    </fill>
    <fill>
      <patternFill patternType="solid">
        <fgColor indexed="57"/>
        <bgColor indexed="21"/>
      </patternFill>
    </fill>
    <fill>
      <patternFill patternType="solid">
        <fgColor indexed="53"/>
        <bgColor indexed="52"/>
      </patternFill>
    </fill>
    <fill>
      <patternFill patternType="solid">
        <fgColor indexed="22"/>
        <bgColor indexed="31"/>
      </patternFill>
    </fill>
    <fill>
      <patternFill patternType="solid">
        <fgColor indexed="55"/>
        <bgColor indexed="23"/>
      </patternFill>
    </fill>
    <fill>
      <patternFill patternType="solid">
        <fgColor indexed="43"/>
        <bgColor indexed="26"/>
      </patternFill>
    </fill>
    <fill>
      <patternFill patternType="solid">
        <fgColor indexed="26"/>
        <bgColor indexed="9"/>
      </patternFill>
    </fill>
    <fill>
      <patternFill patternType="solid">
        <fgColor theme="1" tint="0.3499862666707357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 tint="-0.14999847407452621"/>
        <bgColor indexed="64"/>
      </patternFill>
    </fill>
  </fills>
  <borders count="1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80">
    <xf numFmtId="0" fontId="0" fillId="0" borderId="0"/>
    <xf numFmtId="0" fontId="1" fillId="0" borderId="0" applyNumberFormat="0" applyFill="0" applyBorder="0" applyAlignment="0" applyProtection="0"/>
    <xf numFmtId="0" fontId="1" fillId="0" borderId="0"/>
    <xf numFmtId="0" fontId="3" fillId="3" borderId="0" applyNumberFormat="0" applyBorder="0" applyAlignment="0" applyProtection="0"/>
    <xf numFmtId="0" fontId="3" fillId="3" borderId="0" applyNumberFormat="0" applyBorder="0" applyAlignment="0" applyProtection="0"/>
    <xf numFmtId="0" fontId="3" fillId="3" borderId="0" applyNumberFormat="0" applyBorder="0" applyAlignment="0" applyProtection="0"/>
    <xf numFmtId="0" fontId="3" fillId="3" borderId="0" applyNumberFormat="0" applyBorder="0" applyAlignment="0" applyProtection="0"/>
    <xf numFmtId="0" fontId="3" fillId="4" borderId="0" applyNumberFormat="0" applyBorder="0" applyAlignment="0" applyProtection="0"/>
    <xf numFmtId="0" fontId="3" fillId="4" borderId="0" applyNumberFormat="0" applyBorder="0" applyAlignment="0" applyProtection="0"/>
    <xf numFmtId="0" fontId="3" fillId="4" borderId="0" applyNumberFormat="0" applyBorder="0" applyAlignment="0" applyProtection="0"/>
    <xf numFmtId="0" fontId="3" fillId="4" borderId="0" applyNumberFormat="0" applyBorder="0" applyAlignment="0" applyProtection="0"/>
    <xf numFmtId="0" fontId="3" fillId="5" borderId="0" applyNumberFormat="0" applyBorder="0" applyAlignment="0" applyProtection="0"/>
    <xf numFmtId="0" fontId="3" fillId="5" borderId="0" applyNumberFormat="0" applyBorder="0" applyAlignment="0" applyProtection="0"/>
    <xf numFmtId="0" fontId="3" fillId="5" borderId="0" applyNumberFormat="0" applyBorder="0" applyAlignment="0" applyProtection="0"/>
    <xf numFmtId="0" fontId="3" fillId="5" borderId="0" applyNumberFormat="0" applyBorder="0" applyAlignment="0" applyProtection="0"/>
    <xf numFmtId="0" fontId="3" fillId="6" borderId="0" applyNumberFormat="0" applyBorder="0" applyAlignment="0" applyProtection="0"/>
    <xf numFmtId="0" fontId="3" fillId="6" borderId="0" applyNumberFormat="0" applyBorder="0" applyAlignment="0" applyProtection="0"/>
    <xf numFmtId="0" fontId="3" fillId="6" borderId="0" applyNumberFormat="0" applyBorder="0" applyAlignment="0" applyProtection="0"/>
    <xf numFmtId="0" fontId="3" fillId="6" borderId="0" applyNumberFormat="0" applyBorder="0" applyAlignment="0" applyProtection="0"/>
    <xf numFmtId="0" fontId="3" fillId="7" borderId="0" applyNumberFormat="0" applyBorder="0" applyAlignment="0" applyProtection="0"/>
    <xf numFmtId="0" fontId="3" fillId="7" borderId="0" applyNumberFormat="0" applyBorder="0" applyAlignment="0" applyProtection="0"/>
    <xf numFmtId="0" fontId="3" fillId="7" borderId="0" applyNumberFormat="0" applyBorder="0" applyAlignment="0" applyProtection="0"/>
    <xf numFmtId="0" fontId="3" fillId="7" borderId="0" applyNumberFormat="0" applyBorder="0" applyAlignment="0" applyProtection="0"/>
    <xf numFmtId="0" fontId="3" fillId="8" borderId="0" applyNumberFormat="0" applyBorder="0" applyAlignment="0" applyProtection="0"/>
    <xf numFmtId="0" fontId="3" fillId="8" borderId="0" applyNumberFormat="0" applyBorder="0" applyAlignment="0" applyProtection="0"/>
    <xf numFmtId="0" fontId="3" fillId="8" borderId="0" applyNumberFormat="0" applyBorder="0" applyAlignment="0" applyProtection="0"/>
    <xf numFmtId="0" fontId="3" fillId="8" borderId="0" applyNumberFormat="0" applyBorder="0" applyAlignment="0" applyProtection="0"/>
    <xf numFmtId="0" fontId="3" fillId="9" borderId="0" applyNumberFormat="0" applyBorder="0" applyAlignment="0" applyProtection="0"/>
    <xf numFmtId="0" fontId="3" fillId="9" borderId="0" applyNumberFormat="0" applyBorder="0" applyAlignment="0" applyProtection="0"/>
    <xf numFmtId="0" fontId="3" fillId="9" borderId="0" applyNumberFormat="0" applyBorder="0" applyAlignment="0" applyProtection="0"/>
    <xf numFmtId="0" fontId="3" fillId="9" borderId="0" applyNumberFormat="0" applyBorder="0" applyAlignment="0" applyProtection="0"/>
    <xf numFmtId="0" fontId="3" fillId="10" borderId="0" applyNumberFormat="0" applyBorder="0" applyAlignment="0" applyProtection="0"/>
    <xf numFmtId="0" fontId="3" fillId="10" borderId="0" applyNumberFormat="0" applyBorder="0" applyAlignment="0" applyProtection="0"/>
    <xf numFmtId="0" fontId="3" fillId="10" borderId="0" applyNumberFormat="0" applyBorder="0" applyAlignment="0" applyProtection="0"/>
    <xf numFmtId="0" fontId="3" fillId="10" borderId="0" applyNumberFormat="0" applyBorder="0" applyAlignment="0" applyProtection="0"/>
    <xf numFmtId="0" fontId="3" fillId="11" borderId="0" applyNumberFormat="0" applyBorder="0" applyAlignment="0" applyProtection="0"/>
    <xf numFmtId="0" fontId="3" fillId="11" borderId="0" applyNumberFormat="0" applyBorder="0" applyAlignment="0" applyProtection="0"/>
    <xf numFmtId="0" fontId="3" fillId="11" borderId="0" applyNumberFormat="0" applyBorder="0" applyAlignment="0" applyProtection="0"/>
    <xf numFmtId="0" fontId="3" fillId="11" borderId="0" applyNumberFormat="0" applyBorder="0" applyAlignment="0" applyProtection="0"/>
    <xf numFmtId="0" fontId="3" fillId="6" borderId="0" applyNumberFormat="0" applyBorder="0" applyAlignment="0" applyProtection="0"/>
    <xf numFmtId="0" fontId="3" fillId="6" borderId="0" applyNumberFormat="0" applyBorder="0" applyAlignment="0" applyProtection="0"/>
    <xf numFmtId="0" fontId="3" fillId="6" borderId="0" applyNumberFormat="0" applyBorder="0" applyAlignment="0" applyProtection="0"/>
    <xf numFmtId="0" fontId="3" fillId="6" borderId="0" applyNumberFormat="0" applyBorder="0" applyAlignment="0" applyProtection="0"/>
    <xf numFmtId="0" fontId="3" fillId="9" borderId="0" applyNumberFormat="0" applyBorder="0" applyAlignment="0" applyProtection="0"/>
    <xf numFmtId="0" fontId="3" fillId="9" borderId="0" applyNumberFormat="0" applyBorder="0" applyAlignment="0" applyProtection="0"/>
    <xf numFmtId="0" fontId="3" fillId="9" borderId="0" applyNumberFormat="0" applyBorder="0" applyAlignment="0" applyProtection="0"/>
    <xf numFmtId="0" fontId="3" fillId="9" borderId="0" applyNumberFormat="0" applyBorder="0" applyAlignment="0" applyProtection="0"/>
    <xf numFmtId="0" fontId="3" fillId="12" borderId="0" applyNumberFormat="0" applyBorder="0" applyAlignment="0" applyProtection="0"/>
    <xf numFmtId="0" fontId="3" fillId="12" borderId="0" applyNumberFormat="0" applyBorder="0" applyAlignment="0" applyProtection="0"/>
    <xf numFmtId="0" fontId="3" fillId="12" borderId="0" applyNumberFormat="0" applyBorder="0" applyAlignment="0" applyProtection="0"/>
    <xf numFmtId="0" fontId="3" fillId="12" borderId="0" applyNumberFormat="0" applyBorder="0" applyAlignment="0" applyProtection="0"/>
    <xf numFmtId="0" fontId="4" fillId="13" borderId="0" applyNumberFormat="0" applyBorder="0" applyAlignment="0" applyProtection="0"/>
    <xf numFmtId="0" fontId="4" fillId="13" borderId="0" applyNumberFormat="0" applyBorder="0" applyAlignment="0" applyProtection="0"/>
    <xf numFmtId="0" fontId="4" fillId="13" borderId="0" applyNumberFormat="0" applyBorder="0" applyAlignment="0" applyProtection="0"/>
    <xf numFmtId="0" fontId="4" fillId="13" borderId="0" applyNumberFormat="0" applyBorder="0" applyAlignment="0" applyProtection="0"/>
    <xf numFmtId="0" fontId="4" fillId="10" borderId="0" applyNumberFormat="0" applyBorder="0" applyAlignment="0" applyProtection="0"/>
    <xf numFmtId="0" fontId="4" fillId="10" borderId="0" applyNumberFormat="0" applyBorder="0" applyAlignment="0" applyProtection="0"/>
    <xf numFmtId="0" fontId="4" fillId="10" borderId="0" applyNumberFormat="0" applyBorder="0" applyAlignment="0" applyProtection="0"/>
    <xf numFmtId="0" fontId="4" fillId="10" borderId="0" applyNumberFormat="0" applyBorder="0" applyAlignment="0" applyProtection="0"/>
    <xf numFmtId="0" fontId="4" fillId="11" borderId="0" applyNumberFormat="0" applyBorder="0" applyAlignment="0" applyProtection="0"/>
    <xf numFmtId="0" fontId="4" fillId="11" borderId="0" applyNumberFormat="0" applyBorder="0" applyAlignment="0" applyProtection="0"/>
    <xf numFmtId="0" fontId="4" fillId="11" borderId="0" applyNumberFormat="0" applyBorder="0" applyAlignment="0" applyProtection="0"/>
    <xf numFmtId="0" fontId="4" fillId="11" borderId="0" applyNumberFormat="0" applyBorder="0" applyAlignment="0" applyProtection="0"/>
    <xf numFmtId="0" fontId="4" fillId="14" borderId="0" applyNumberFormat="0" applyBorder="0" applyAlignment="0" applyProtection="0"/>
    <xf numFmtId="0" fontId="4" fillId="14" borderId="0" applyNumberFormat="0" applyBorder="0" applyAlignment="0" applyProtection="0"/>
    <xf numFmtId="0" fontId="4" fillId="14" borderId="0" applyNumberFormat="0" applyBorder="0" applyAlignment="0" applyProtection="0"/>
    <xf numFmtId="0" fontId="4" fillId="14" borderId="0" applyNumberFormat="0" applyBorder="0" applyAlignment="0" applyProtection="0"/>
    <xf numFmtId="0" fontId="4" fillId="15" borderId="0" applyNumberFormat="0" applyBorder="0" applyAlignment="0" applyProtection="0"/>
    <xf numFmtId="0" fontId="4" fillId="15" borderId="0" applyNumberFormat="0" applyBorder="0" applyAlignment="0" applyProtection="0"/>
    <xf numFmtId="0" fontId="4" fillId="15" borderId="0" applyNumberFormat="0" applyBorder="0" applyAlignment="0" applyProtection="0"/>
    <xf numFmtId="0" fontId="4" fillId="15" borderId="0" applyNumberFormat="0" applyBorder="0" applyAlignment="0" applyProtection="0"/>
    <xf numFmtId="0" fontId="4" fillId="16" borderId="0" applyNumberFormat="0" applyBorder="0" applyAlignment="0" applyProtection="0"/>
    <xf numFmtId="0" fontId="4" fillId="16" borderId="0" applyNumberFormat="0" applyBorder="0" applyAlignment="0" applyProtection="0"/>
    <xf numFmtId="0" fontId="4" fillId="16" borderId="0" applyNumberFormat="0" applyBorder="0" applyAlignment="0" applyProtection="0"/>
    <xf numFmtId="0" fontId="4" fillId="16" borderId="0" applyNumberFormat="0" applyBorder="0" applyAlignment="0" applyProtection="0"/>
    <xf numFmtId="0" fontId="4" fillId="17" borderId="0" applyNumberFormat="0" applyBorder="0" applyAlignment="0" applyProtection="0"/>
    <xf numFmtId="0" fontId="4" fillId="17" borderId="0" applyNumberFormat="0" applyBorder="0" applyAlignment="0" applyProtection="0"/>
    <xf numFmtId="0" fontId="4" fillId="17" borderId="0" applyNumberFormat="0" applyBorder="0" applyAlignment="0" applyProtection="0"/>
    <xf numFmtId="0" fontId="4" fillId="17" borderId="0" applyNumberFormat="0" applyBorder="0" applyAlignment="0" applyProtection="0"/>
    <xf numFmtId="0" fontId="4" fillId="18" borderId="0" applyNumberFormat="0" applyBorder="0" applyAlignment="0" applyProtection="0"/>
    <xf numFmtId="0" fontId="4" fillId="18" borderId="0" applyNumberFormat="0" applyBorder="0" applyAlignment="0" applyProtection="0"/>
    <xf numFmtId="0" fontId="4" fillId="18" borderId="0" applyNumberFormat="0" applyBorder="0" applyAlignment="0" applyProtection="0"/>
    <xf numFmtId="0" fontId="4" fillId="18" borderId="0" applyNumberFormat="0" applyBorder="0" applyAlignment="0" applyProtection="0"/>
    <xf numFmtId="0" fontId="4" fillId="19" borderId="0" applyNumberFormat="0" applyBorder="0" applyAlignment="0" applyProtection="0"/>
    <xf numFmtId="0" fontId="4" fillId="19" borderId="0" applyNumberFormat="0" applyBorder="0" applyAlignment="0" applyProtection="0"/>
    <xf numFmtId="0" fontId="4" fillId="19" borderId="0" applyNumberFormat="0" applyBorder="0" applyAlignment="0" applyProtection="0"/>
    <xf numFmtId="0" fontId="4" fillId="19" borderId="0" applyNumberFormat="0" applyBorder="0" applyAlignment="0" applyProtection="0"/>
    <xf numFmtId="0" fontId="4" fillId="14" borderId="0" applyNumberFormat="0" applyBorder="0" applyAlignment="0" applyProtection="0"/>
    <xf numFmtId="0" fontId="4" fillId="14" borderId="0" applyNumberFormat="0" applyBorder="0" applyAlignment="0" applyProtection="0"/>
    <xf numFmtId="0" fontId="4" fillId="14" borderId="0" applyNumberFormat="0" applyBorder="0" applyAlignment="0" applyProtection="0"/>
    <xf numFmtId="0" fontId="4" fillId="14" borderId="0" applyNumberFormat="0" applyBorder="0" applyAlignment="0" applyProtection="0"/>
    <xf numFmtId="0" fontId="4" fillId="15" borderId="0" applyNumberFormat="0" applyBorder="0" applyAlignment="0" applyProtection="0"/>
    <xf numFmtId="0" fontId="4" fillId="15" borderId="0" applyNumberFormat="0" applyBorder="0" applyAlignment="0" applyProtection="0"/>
    <xf numFmtId="0" fontId="4" fillId="15" borderId="0" applyNumberFormat="0" applyBorder="0" applyAlignment="0" applyProtection="0"/>
    <xf numFmtId="0" fontId="4" fillId="15" borderId="0" applyNumberFormat="0" applyBorder="0" applyAlignment="0" applyProtection="0"/>
    <xf numFmtId="0" fontId="4" fillId="20" borderId="0" applyNumberFormat="0" applyBorder="0" applyAlignment="0" applyProtection="0"/>
    <xf numFmtId="0" fontId="4" fillId="20" borderId="0" applyNumberFormat="0" applyBorder="0" applyAlignment="0" applyProtection="0"/>
    <xf numFmtId="0" fontId="4" fillId="20" borderId="0" applyNumberFormat="0" applyBorder="0" applyAlignment="0" applyProtection="0"/>
    <xf numFmtId="0" fontId="4" fillId="20" borderId="0" applyNumberFormat="0" applyBorder="0" applyAlignment="0" applyProtection="0"/>
    <xf numFmtId="0" fontId="5" fillId="8" borderId="3" applyNumberFormat="0" applyAlignment="0" applyProtection="0"/>
    <xf numFmtId="0" fontId="5" fillId="8" borderId="3" applyNumberFormat="0" applyAlignment="0" applyProtection="0"/>
    <xf numFmtId="0" fontId="5" fillId="8" borderId="3" applyNumberFormat="0" applyAlignment="0" applyProtection="0"/>
    <xf numFmtId="0" fontId="5" fillId="8" borderId="3" applyNumberFormat="0" applyAlignment="0" applyProtection="0"/>
    <xf numFmtId="0" fontId="6" fillId="21" borderId="4" applyNumberFormat="0" applyAlignment="0" applyProtection="0"/>
    <xf numFmtId="0" fontId="6" fillId="21" borderId="4" applyNumberFormat="0" applyAlignment="0" applyProtection="0"/>
    <xf numFmtId="0" fontId="6" fillId="21" borderId="4" applyNumberFormat="0" applyAlignment="0" applyProtection="0"/>
    <xf numFmtId="0" fontId="6" fillId="21" borderId="4" applyNumberFormat="0" applyAlignment="0" applyProtection="0"/>
    <xf numFmtId="0" fontId="7" fillId="21" borderId="3" applyNumberFormat="0" applyAlignment="0" applyProtection="0"/>
    <xf numFmtId="0" fontId="7" fillId="21" borderId="3" applyNumberFormat="0" applyAlignment="0" applyProtection="0"/>
    <xf numFmtId="0" fontId="7" fillId="21" borderId="3" applyNumberFormat="0" applyAlignment="0" applyProtection="0"/>
    <xf numFmtId="0" fontId="7" fillId="21" borderId="3" applyNumberFormat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8" fillId="0" borderId="5" applyNumberFormat="0" applyFill="0" applyAlignment="0" applyProtection="0"/>
    <xf numFmtId="0" fontId="8" fillId="0" borderId="5" applyNumberFormat="0" applyFill="0" applyAlignment="0" applyProtection="0"/>
    <xf numFmtId="0" fontId="8" fillId="0" borderId="5" applyNumberFormat="0" applyFill="0" applyAlignment="0" applyProtection="0"/>
    <xf numFmtId="0" fontId="8" fillId="0" borderId="5" applyNumberFormat="0" applyFill="0" applyAlignment="0" applyProtection="0"/>
    <xf numFmtId="0" fontId="9" fillId="0" borderId="6" applyNumberFormat="0" applyFill="0" applyAlignment="0" applyProtection="0"/>
    <xf numFmtId="0" fontId="9" fillId="0" borderId="6" applyNumberFormat="0" applyFill="0" applyAlignment="0" applyProtection="0"/>
    <xf numFmtId="0" fontId="9" fillId="0" borderId="6" applyNumberFormat="0" applyFill="0" applyAlignment="0" applyProtection="0"/>
    <xf numFmtId="0" fontId="9" fillId="0" borderId="6" applyNumberFormat="0" applyFill="0" applyAlignment="0" applyProtection="0"/>
    <xf numFmtId="0" fontId="10" fillId="0" borderId="7" applyNumberFormat="0" applyFill="0" applyAlignment="0" applyProtection="0"/>
    <xf numFmtId="0" fontId="10" fillId="0" borderId="7" applyNumberFormat="0" applyFill="0" applyAlignment="0" applyProtection="0"/>
    <xf numFmtId="0" fontId="10" fillId="0" borderId="7" applyNumberFormat="0" applyFill="0" applyAlignment="0" applyProtection="0"/>
    <xf numFmtId="0" fontId="10" fillId="0" borderId="7" applyNumberFormat="0" applyFill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1" fillId="0" borderId="8" applyNumberFormat="0" applyFill="0" applyAlignment="0" applyProtection="0"/>
    <xf numFmtId="0" fontId="11" fillId="0" borderId="8" applyNumberFormat="0" applyFill="0" applyAlignment="0" applyProtection="0"/>
    <xf numFmtId="0" fontId="11" fillId="0" borderId="8" applyNumberFormat="0" applyFill="0" applyAlignment="0" applyProtection="0"/>
    <xf numFmtId="0" fontId="11" fillId="0" borderId="8" applyNumberFormat="0" applyFill="0" applyAlignment="0" applyProtection="0"/>
    <xf numFmtId="0" fontId="12" fillId="22" borderId="9" applyNumberFormat="0" applyAlignment="0" applyProtection="0"/>
    <xf numFmtId="0" fontId="12" fillId="22" borderId="9" applyNumberFormat="0" applyAlignment="0" applyProtection="0"/>
    <xf numFmtId="0" fontId="12" fillId="22" borderId="9" applyNumberFormat="0" applyAlignment="0" applyProtection="0"/>
    <xf numFmtId="0" fontId="12" fillId="22" borderId="9" applyNumberFormat="0" applyAlignment="0" applyProtection="0"/>
    <xf numFmtId="0" fontId="13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23" borderId="0" applyNumberFormat="0" applyBorder="0" applyAlignment="0" applyProtection="0"/>
    <xf numFmtId="0" fontId="14" fillId="23" borderId="0" applyNumberFormat="0" applyBorder="0" applyAlignment="0" applyProtection="0"/>
    <xf numFmtId="0" fontId="14" fillId="23" borderId="0" applyNumberFormat="0" applyBorder="0" applyAlignment="0" applyProtection="0"/>
    <xf numFmtId="0" fontId="14" fillId="23" borderId="0" applyNumberFormat="0" applyBorder="0" applyAlignment="0" applyProtection="0"/>
    <xf numFmtId="0" fontId="15" fillId="0" borderId="0"/>
    <xf numFmtId="0" fontId="15" fillId="0" borderId="0"/>
    <xf numFmtId="0" fontId="23" fillId="0" borderId="0"/>
    <xf numFmtId="0" fontId="1" fillId="0" borderId="0"/>
    <xf numFmtId="0" fontId="23" fillId="0" borderId="0">
      <alignment horizontal="left"/>
    </xf>
    <xf numFmtId="0" fontId="22" fillId="0" borderId="0"/>
    <xf numFmtId="0" fontId="2" fillId="0" borderId="0"/>
    <xf numFmtId="0" fontId="1" fillId="0" borderId="0"/>
    <xf numFmtId="0" fontId="1" fillId="0" borderId="0"/>
    <xf numFmtId="0" fontId="1" fillId="0" borderId="0"/>
    <xf numFmtId="0" fontId="16" fillId="4" borderId="0" applyNumberFormat="0" applyBorder="0" applyAlignment="0" applyProtection="0"/>
    <xf numFmtId="0" fontId="16" fillId="4" borderId="0" applyNumberFormat="0" applyBorder="0" applyAlignment="0" applyProtection="0"/>
    <xf numFmtId="0" fontId="16" fillId="4" borderId="0" applyNumberFormat="0" applyBorder="0" applyAlignment="0" applyProtection="0"/>
    <xf numFmtId="0" fontId="16" fillId="4" borderId="0" applyNumberFormat="0" applyBorder="0" applyAlignment="0" applyProtection="0"/>
    <xf numFmtId="0" fontId="17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" fillId="24" borderId="10" applyNumberFormat="0" applyAlignment="0" applyProtection="0"/>
    <xf numFmtId="0" fontId="1" fillId="24" borderId="10" applyNumberFormat="0" applyAlignment="0" applyProtection="0"/>
    <xf numFmtId="0" fontId="1" fillId="24" borderId="10" applyNumberFormat="0" applyAlignment="0" applyProtection="0"/>
    <xf numFmtId="0" fontId="1" fillId="24" borderId="10" applyNumberFormat="0" applyAlignment="0" applyProtection="0"/>
    <xf numFmtId="0" fontId="18" fillId="0" borderId="11" applyNumberFormat="0" applyFill="0" applyAlignment="0" applyProtection="0"/>
    <xf numFmtId="0" fontId="18" fillId="0" borderId="11" applyNumberFormat="0" applyFill="0" applyAlignment="0" applyProtection="0"/>
    <xf numFmtId="0" fontId="18" fillId="0" borderId="11" applyNumberFormat="0" applyFill="0" applyAlignment="0" applyProtection="0"/>
    <xf numFmtId="0" fontId="18" fillId="0" borderId="11" applyNumberFormat="0" applyFill="0" applyAlignment="0" applyProtection="0"/>
    <xf numFmtId="0" fontId="19" fillId="0" borderId="0" applyNumberFormat="0" applyFill="0" applyBorder="0" applyAlignment="0" applyProtection="0"/>
    <xf numFmtId="0" fontId="19" fillId="0" borderId="0" applyNumberFormat="0" applyFill="0" applyBorder="0" applyAlignment="0" applyProtection="0"/>
    <xf numFmtId="0" fontId="19" fillId="0" borderId="0" applyNumberFormat="0" applyFill="0" applyBorder="0" applyAlignment="0" applyProtection="0"/>
    <xf numFmtId="0" fontId="19" fillId="0" borderId="0" applyNumberFormat="0" applyFill="0" applyBorder="0" applyAlignment="0" applyProtection="0"/>
    <xf numFmtId="0" fontId="20" fillId="5" borderId="0" applyNumberFormat="0" applyBorder="0" applyAlignment="0" applyProtection="0"/>
    <xf numFmtId="0" fontId="20" fillId="5" borderId="0" applyNumberFormat="0" applyBorder="0" applyAlignment="0" applyProtection="0"/>
    <xf numFmtId="0" fontId="20" fillId="5" borderId="0" applyNumberFormat="0" applyBorder="0" applyAlignment="0" applyProtection="0"/>
    <xf numFmtId="0" fontId="20" fillId="5" borderId="0" applyNumberFormat="0" applyBorder="0" applyAlignment="0" applyProtection="0"/>
  </cellStyleXfs>
  <cellXfs count="101">
    <xf numFmtId="0" fontId="0" fillId="0" borderId="0" xfId="0"/>
    <xf numFmtId="0" fontId="24" fillId="0" borderId="0" xfId="1" applyNumberFormat="1" applyFont="1" applyFill="1" applyBorder="1" applyAlignment="1" applyProtection="1"/>
    <xf numFmtId="0" fontId="25" fillId="0" borderId="0" xfId="0" applyFont="1"/>
    <xf numFmtId="0" fontId="2" fillId="0" borderId="0" xfId="0" applyFont="1"/>
    <xf numFmtId="0" fontId="32" fillId="2" borderId="15" xfId="1" applyNumberFormat="1" applyFont="1" applyFill="1" applyBorder="1" applyAlignment="1" applyProtection="1">
      <alignment horizontal="center" vertical="center" wrapText="1"/>
    </xf>
    <xf numFmtId="0" fontId="2" fillId="0" borderId="15" xfId="0" applyFont="1" applyBorder="1" applyAlignment="1">
      <alignment horizontal="center" vertical="center"/>
    </xf>
    <xf numFmtId="0" fontId="32" fillId="2" borderId="1" xfId="1" applyNumberFormat="1" applyFont="1" applyFill="1" applyBorder="1" applyAlignment="1" applyProtection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33" fillId="2" borderId="1" xfId="1" applyNumberFormat="1" applyFont="1" applyFill="1" applyBorder="1" applyAlignment="1" applyProtection="1">
      <alignment horizontal="left" vertical="center" wrapText="1"/>
    </xf>
    <xf numFmtId="0" fontId="32" fillId="2" borderId="1" xfId="1" applyNumberFormat="1" applyFont="1" applyFill="1" applyBorder="1" applyAlignment="1" applyProtection="1">
      <alignment horizontal="left" vertical="center" wrapText="1"/>
    </xf>
    <xf numFmtId="0" fontId="33" fillId="0" borderId="1" xfId="1" applyNumberFormat="1" applyFont="1" applyFill="1" applyBorder="1" applyAlignment="1" applyProtection="1">
      <alignment horizontal="left" vertical="center" wrapText="1"/>
    </xf>
    <xf numFmtId="0" fontId="32" fillId="2" borderId="12" xfId="1" applyNumberFormat="1" applyFont="1" applyFill="1" applyBorder="1" applyAlignment="1" applyProtection="1">
      <alignment horizontal="center" vertical="center" wrapText="1"/>
    </xf>
    <xf numFmtId="0" fontId="31" fillId="2" borderId="12" xfId="1" applyNumberFormat="1" applyFont="1" applyFill="1" applyBorder="1" applyAlignment="1" applyProtection="1">
      <alignment vertical="center" wrapText="1"/>
    </xf>
    <xf numFmtId="0" fontId="2" fillId="0" borderId="1" xfId="0" applyFont="1" applyBorder="1"/>
    <xf numFmtId="0" fontId="31" fillId="2" borderId="1" xfId="1" applyNumberFormat="1" applyFont="1" applyFill="1" applyBorder="1" applyAlignment="1" applyProtection="1">
      <alignment vertical="center" wrapText="1"/>
    </xf>
    <xf numFmtId="0" fontId="36" fillId="0" borderId="15" xfId="0" applyFont="1" applyBorder="1" applyAlignment="1">
      <alignment vertical="center" wrapText="1"/>
    </xf>
    <xf numFmtId="0" fontId="36" fillId="0" borderId="1" xfId="0" applyFont="1" applyBorder="1" applyAlignment="1">
      <alignment vertical="center" wrapText="1"/>
    </xf>
    <xf numFmtId="0" fontId="38" fillId="0" borderId="0" xfId="0" applyFont="1" applyAlignment="1">
      <alignment horizontal="right"/>
    </xf>
    <xf numFmtId="0" fontId="45" fillId="0" borderId="0" xfId="1" applyNumberFormat="1" applyFont="1" applyFill="1" applyBorder="1" applyAlignment="1" applyProtection="1"/>
    <xf numFmtId="0" fontId="48" fillId="0" borderId="0" xfId="0" applyFont="1"/>
    <xf numFmtId="0" fontId="44" fillId="26" borderId="1" xfId="1" applyNumberFormat="1" applyFont="1" applyFill="1" applyBorder="1" applyAlignment="1" applyProtection="1">
      <alignment horizontal="center" vertical="center" wrapText="1"/>
    </xf>
    <xf numFmtId="0" fontId="44" fillId="2" borderId="15" xfId="1" applyNumberFormat="1" applyFont="1" applyFill="1" applyBorder="1" applyAlignment="1" applyProtection="1">
      <alignment horizontal="center" vertical="center" wrapText="1"/>
    </xf>
    <xf numFmtId="0" fontId="48" fillId="0" borderId="15" xfId="0" applyFont="1" applyBorder="1" applyAlignment="1">
      <alignment horizontal="center" vertical="center"/>
    </xf>
    <xf numFmtId="0" fontId="49" fillId="2" borderId="12" xfId="1" applyNumberFormat="1" applyFont="1" applyFill="1" applyBorder="1" applyAlignment="1" applyProtection="1">
      <alignment vertical="center" wrapText="1"/>
    </xf>
    <xf numFmtId="164" fontId="43" fillId="2" borderId="1" xfId="1" applyNumberFormat="1" applyFont="1" applyFill="1" applyBorder="1" applyAlignment="1" applyProtection="1">
      <alignment horizontal="right" vertical="center" wrapText="1"/>
    </xf>
    <xf numFmtId="0" fontId="51" fillId="0" borderId="0" xfId="0" applyFont="1"/>
    <xf numFmtId="0" fontId="44" fillId="2" borderId="1" xfId="1" applyNumberFormat="1" applyFont="1" applyFill="1" applyBorder="1" applyAlignment="1" applyProtection="1">
      <alignment horizontal="center" vertical="center" wrapText="1"/>
    </xf>
    <xf numFmtId="0" fontId="48" fillId="0" borderId="0" xfId="0" applyFont="1" applyAlignment="1">
      <alignment wrapText="1"/>
    </xf>
    <xf numFmtId="0" fontId="49" fillId="2" borderId="1" xfId="1" applyNumberFormat="1" applyFont="1" applyFill="1" applyBorder="1" applyAlignment="1" applyProtection="1">
      <alignment vertical="center" wrapText="1"/>
    </xf>
    <xf numFmtId="0" fontId="48" fillId="0" borderId="1" xfId="0" applyFont="1" applyBorder="1" applyAlignment="1">
      <alignment horizontal="center" vertical="center"/>
    </xf>
    <xf numFmtId="0" fontId="55" fillId="0" borderId="1" xfId="0" applyFont="1" applyBorder="1" applyAlignment="1">
      <alignment horizontal="left" vertical="center"/>
    </xf>
    <xf numFmtId="0" fontId="46" fillId="2" borderId="1" xfId="1" applyNumberFormat="1" applyFont="1" applyFill="1" applyBorder="1" applyAlignment="1" applyProtection="1">
      <alignment horizontal="left" vertical="center" wrapText="1"/>
    </xf>
    <xf numFmtId="164" fontId="50" fillId="2" borderId="1" xfId="1" applyNumberFormat="1" applyFont="1" applyFill="1" applyBorder="1" applyAlignment="1" applyProtection="1">
      <alignment horizontal="right" vertical="center"/>
    </xf>
    <xf numFmtId="0" fontId="55" fillId="0" borderId="1" xfId="0" applyFont="1" applyBorder="1" applyAlignment="1">
      <alignment vertical="center"/>
    </xf>
    <xf numFmtId="0" fontId="44" fillId="2" borderId="1" xfId="1" applyNumberFormat="1" applyFont="1" applyFill="1" applyBorder="1" applyAlignment="1" applyProtection="1">
      <alignment horizontal="left" vertical="center" wrapText="1"/>
    </xf>
    <xf numFmtId="164" fontId="49" fillId="2" borderId="1" xfId="1" applyNumberFormat="1" applyFont="1" applyFill="1" applyBorder="1" applyAlignment="1" applyProtection="1">
      <alignment horizontal="right" vertical="center"/>
    </xf>
    <xf numFmtId="0" fontId="46" fillId="0" borderId="1" xfId="1" applyNumberFormat="1" applyFont="1" applyFill="1" applyBorder="1" applyAlignment="1" applyProtection="1">
      <alignment horizontal="left" vertical="center" wrapText="1"/>
    </xf>
    <xf numFmtId="0" fontId="48" fillId="0" borderId="0" xfId="0" applyFont="1" applyAlignment="1">
      <alignment horizontal="center" vertical="center"/>
    </xf>
    <xf numFmtId="0" fontId="56" fillId="0" borderId="0" xfId="0" applyFont="1" applyAlignment="1">
      <alignment horizontal="center" vertical="center" wrapText="1"/>
    </xf>
    <xf numFmtId="0" fontId="46" fillId="0" borderId="0" xfId="1" applyNumberFormat="1" applyFont="1" applyFill="1" applyBorder="1" applyAlignment="1" applyProtection="1">
      <alignment horizontal="left" vertical="center" wrapText="1"/>
    </xf>
    <xf numFmtId="164" fontId="49" fillId="2" borderId="0" xfId="1" applyNumberFormat="1" applyFont="1" applyFill="1" applyBorder="1" applyAlignment="1" applyProtection="1">
      <alignment horizontal="right" vertical="center"/>
    </xf>
    <xf numFmtId="164" fontId="50" fillId="2" borderId="0" xfId="1" applyNumberFormat="1" applyFont="1" applyFill="1" applyBorder="1" applyAlignment="1" applyProtection="1">
      <alignment horizontal="right" vertical="center"/>
    </xf>
    <xf numFmtId="0" fontId="58" fillId="0" borderId="0" xfId="0" applyFont="1" applyAlignment="1">
      <alignment horizontal="left" vertical="center" wrapText="1"/>
    </xf>
    <xf numFmtId="0" fontId="59" fillId="0" borderId="0" xfId="0" applyFont="1"/>
    <xf numFmtId="0" fontId="59" fillId="0" borderId="1" xfId="0" applyFont="1" applyBorder="1"/>
    <xf numFmtId="164" fontId="48" fillId="0" borderId="0" xfId="0" applyNumberFormat="1" applyFont="1"/>
    <xf numFmtId="0" fontId="60" fillId="0" borderId="0" xfId="0" applyFont="1"/>
    <xf numFmtId="165" fontId="61" fillId="2" borderId="1" xfId="111" applyNumberFormat="1" applyFont="1" applyFill="1" applyBorder="1" applyAlignment="1" applyProtection="1">
      <alignment horizontal="center" vertical="center"/>
    </xf>
    <xf numFmtId="0" fontId="64" fillId="0" borderId="0" xfId="0" applyFont="1" applyAlignment="1">
      <alignment wrapText="1"/>
    </xf>
    <xf numFmtId="0" fontId="66" fillId="0" borderId="0" xfId="0" applyFont="1" applyAlignment="1">
      <alignment vertical="center" wrapText="1"/>
    </xf>
    <xf numFmtId="0" fontId="66" fillId="0" borderId="1" xfId="0" applyFont="1" applyBorder="1" applyAlignment="1">
      <alignment vertical="center" wrapText="1"/>
    </xf>
    <xf numFmtId="0" fontId="46" fillId="27" borderId="1" xfId="1" applyNumberFormat="1" applyFont="1" applyFill="1" applyBorder="1" applyAlignment="1" applyProtection="1">
      <alignment horizontal="left" vertical="center" wrapText="1"/>
    </xf>
    <xf numFmtId="0" fontId="55" fillId="28" borderId="1" xfId="0" applyFont="1" applyFill="1" applyBorder="1" applyAlignment="1">
      <alignment vertical="center" wrapText="1"/>
    </xf>
    <xf numFmtId="0" fontId="44" fillId="28" borderId="1" xfId="1" applyNumberFormat="1" applyFont="1" applyFill="1" applyBorder="1" applyAlignment="1" applyProtection="1">
      <alignment horizontal="left" vertical="center" wrapText="1"/>
    </xf>
    <xf numFmtId="0" fontId="55" fillId="27" borderId="1" xfId="0" applyFont="1" applyFill="1" applyBorder="1" applyAlignment="1">
      <alignment vertical="center"/>
    </xf>
    <xf numFmtId="164" fontId="63" fillId="2" borderId="1" xfId="1" applyNumberFormat="1" applyFont="1" applyFill="1" applyBorder="1" applyAlignment="1" applyProtection="1">
      <alignment horizontal="center" vertical="center" wrapText="1"/>
    </xf>
    <xf numFmtId="164" fontId="49" fillId="2" borderId="1" xfId="1" applyNumberFormat="1" applyFont="1" applyFill="1" applyBorder="1" applyAlignment="1" applyProtection="1">
      <alignment horizontal="center" vertical="center"/>
    </xf>
    <xf numFmtId="0" fontId="68" fillId="0" borderId="1" xfId="0" applyFont="1" applyBorder="1" applyAlignment="1">
      <alignment horizontal="center" vertical="center"/>
    </xf>
    <xf numFmtId="164" fontId="72" fillId="2" borderId="1" xfId="1" applyNumberFormat="1" applyFont="1" applyFill="1" applyBorder="1" applyAlignment="1" applyProtection="1">
      <alignment horizontal="right" vertical="center"/>
    </xf>
    <xf numFmtId="164" fontId="73" fillId="2" borderId="1" xfId="1" applyNumberFormat="1" applyFont="1" applyFill="1" applyBorder="1" applyAlignment="1" applyProtection="1">
      <alignment horizontal="right" vertical="center"/>
    </xf>
    <xf numFmtId="164" fontId="73" fillId="0" borderId="1" xfId="1" applyNumberFormat="1" applyFont="1" applyFill="1" applyBorder="1" applyAlignment="1" applyProtection="1">
      <alignment horizontal="right" vertical="center"/>
    </xf>
    <xf numFmtId="0" fontId="71" fillId="2" borderId="1" xfId="1" applyNumberFormat="1" applyFont="1" applyFill="1" applyBorder="1" applyAlignment="1" applyProtection="1">
      <alignment horizontal="left" vertical="center" wrapText="1"/>
    </xf>
    <xf numFmtId="164" fontId="70" fillId="2" borderId="2" xfId="1" applyNumberFormat="1" applyFont="1" applyFill="1" applyBorder="1" applyAlignment="1" applyProtection="1">
      <alignment horizontal="right" vertical="center"/>
    </xf>
    <xf numFmtId="0" fontId="32" fillId="0" borderId="1" xfId="1" applyNumberFormat="1" applyFont="1" applyFill="1" applyBorder="1" applyAlignment="1" applyProtection="1">
      <alignment horizontal="left" vertical="center" wrapText="1"/>
    </xf>
    <xf numFmtId="164" fontId="74" fillId="2" borderId="1" xfId="1" applyNumberFormat="1" applyFont="1" applyFill="1" applyBorder="1" applyAlignment="1" applyProtection="1">
      <alignment horizontal="right" vertical="center"/>
    </xf>
    <xf numFmtId="0" fontId="75" fillId="2" borderId="1" xfId="1" applyNumberFormat="1" applyFont="1" applyFill="1" applyBorder="1" applyAlignment="1" applyProtection="1">
      <alignment horizontal="left" vertical="center" wrapText="1"/>
    </xf>
    <xf numFmtId="164" fontId="76" fillId="2" borderId="1" xfId="1" applyNumberFormat="1" applyFont="1" applyFill="1" applyBorder="1" applyAlignment="1" applyProtection="1">
      <alignment horizontal="right" vertical="center" wrapText="1"/>
    </xf>
    <xf numFmtId="0" fontId="77" fillId="0" borderId="15" xfId="0" applyFont="1" applyBorder="1" applyAlignment="1">
      <alignment vertical="center" wrapText="1"/>
    </xf>
    <xf numFmtId="0" fontId="55" fillId="0" borderId="1" xfId="0" applyFont="1" applyBorder="1" applyAlignment="1">
      <alignment vertical="center" wrapText="1"/>
    </xf>
    <xf numFmtId="164" fontId="74" fillId="2" borderId="2" xfId="1" applyNumberFormat="1" applyFont="1" applyFill="1" applyBorder="1" applyAlignment="1" applyProtection="1">
      <alignment horizontal="right" vertical="center"/>
    </xf>
    <xf numFmtId="0" fontId="36" fillId="0" borderId="15" xfId="0" applyFont="1" applyBorder="1" applyAlignment="1">
      <alignment horizontal="left" vertical="center" wrapText="1"/>
    </xf>
    <xf numFmtId="0" fontId="36" fillId="0" borderId="16" xfId="0" applyFont="1" applyBorder="1" applyAlignment="1">
      <alignment horizontal="left" vertical="center" wrapText="1"/>
    </xf>
    <xf numFmtId="0" fontId="36" fillId="0" borderId="2" xfId="0" applyFont="1" applyBorder="1" applyAlignment="1">
      <alignment horizontal="left" vertical="center" wrapText="1"/>
    </xf>
    <xf numFmtId="0" fontId="37" fillId="2" borderId="1" xfId="1" applyNumberFormat="1" applyFont="1" applyFill="1" applyBorder="1" applyAlignment="1" applyProtection="1">
      <alignment horizontal="center" vertical="center" wrapText="1"/>
    </xf>
    <xf numFmtId="0" fontId="33" fillId="2" borderId="1" xfId="1" applyNumberFormat="1" applyFont="1" applyFill="1" applyBorder="1" applyAlignment="1" applyProtection="1">
      <alignment horizontal="center" vertical="center" wrapText="1"/>
    </xf>
    <xf numFmtId="0" fontId="36" fillId="0" borderId="15" xfId="0" applyFont="1" applyBorder="1" applyAlignment="1">
      <alignment horizontal="left" vertical="center"/>
    </xf>
    <xf numFmtId="0" fontId="36" fillId="0" borderId="16" xfId="0" applyFont="1" applyBorder="1" applyAlignment="1">
      <alignment horizontal="left" vertical="center"/>
    </xf>
    <xf numFmtId="0" fontId="36" fillId="0" borderId="2" xfId="0" applyFont="1" applyBorder="1" applyAlignment="1">
      <alignment horizontal="left" vertical="center"/>
    </xf>
    <xf numFmtId="0" fontId="27" fillId="0" borderId="12" xfId="1" applyNumberFormat="1" applyFont="1" applyFill="1" applyBorder="1" applyAlignment="1" applyProtection="1">
      <alignment horizontal="left" vertical="top" wrapText="1"/>
    </xf>
    <xf numFmtId="0" fontId="27" fillId="0" borderId="13" xfId="1" applyNumberFormat="1" applyFont="1" applyFill="1" applyBorder="1" applyAlignment="1" applyProtection="1">
      <alignment horizontal="left" vertical="top" wrapText="1"/>
    </xf>
    <xf numFmtId="0" fontId="27" fillId="0" borderId="14" xfId="1" applyNumberFormat="1" applyFont="1" applyFill="1" applyBorder="1" applyAlignment="1" applyProtection="1">
      <alignment horizontal="left" vertical="top" wrapText="1"/>
    </xf>
    <xf numFmtId="0" fontId="36" fillId="0" borderId="15" xfId="0" applyFont="1" applyBorder="1" applyAlignment="1">
      <alignment horizontal="center" vertical="center" wrapText="1"/>
    </xf>
    <xf numFmtId="0" fontId="36" fillId="0" borderId="16" xfId="0" applyFont="1" applyBorder="1" applyAlignment="1">
      <alignment horizontal="center" vertical="center" wrapText="1"/>
    </xf>
    <xf numFmtId="0" fontId="36" fillId="0" borderId="2" xfId="0" applyFont="1" applyBorder="1" applyAlignment="1">
      <alignment horizontal="center" vertical="center" wrapText="1"/>
    </xf>
    <xf numFmtId="0" fontId="66" fillId="0" borderId="1" xfId="0" applyFont="1" applyBorder="1" applyAlignment="1">
      <alignment horizontal="center" vertical="center" wrapText="1"/>
    </xf>
    <xf numFmtId="0" fontId="39" fillId="0" borderId="12" xfId="1" applyNumberFormat="1" applyFont="1" applyFill="1" applyBorder="1" applyAlignment="1" applyProtection="1">
      <alignment horizontal="left" vertical="top" wrapText="1"/>
    </xf>
    <xf numFmtId="0" fontId="39" fillId="0" borderId="13" xfId="1" applyNumberFormat="1" applyFont="1" applyFill="1" applyBorder="1" applyAlignment="1" applyProtection="1">
      <alignment horizontal="left" vertical="top" wrapText="1"/>
    </xf>
    <xf numFmtId="0" fontId="39" fillId="0" borderId="14" xfId="1" applyNumberFormat="1" applyFont="1" applyFill="1" applyBorder="1" applyAlignment="1" applyProtection="1">
      <alignment horizontal="left" vertical="top" wrapText="1"/>
    </xf>
    <xf numFmtId="165" fontId="67" fillId="2" borderId="12" xfId="111" applyNumberFormat="1" applyFont="1" applyFill="1" applyBorder="1" applyAlignment="1" applyProtection="1">
      <alignment horizontal="center" vertical="center"/>
    </xf>
    <xf numFmtId="165" fontId="67" fillId="2" borderId="14" xfId="111" applyNumberFormat="1" applyFont="1" applyFill="1" applyBorder="1" applyAlignment="1" applyProtection="1">
      <alignment horizontal="center" vertical="center"/>
    </xf>
    <xf numFmtId="0" fontId="44" fillId="26" borderId="15" xfId="1" applyNumberFormat="1" applyFont="1" applyFill="1" applyBorder="1" applyAlignment="1" applyProtection="1">
      <alignment horizontal="center" vertical="center" wrapText="1"/>
    </xf>
    <xf numFmtId="0" fontId="44" fillId="26" borderId="2" xfId="1" applyNumberFormat="1" applyFont="1" applyFill="1" applyBorder="1" applyAlignment="1" applyProtection="1">
      <alignment horizontal="center" vertical="center" wrapText="1"/>
    </xf>
    <xf numFmtId="0" fontId="55" fillId="0" borderId="1" xfId="0" applyFont="1" applyBorder="1" applyAlignment="1">
      <alignment horizontal="left" vertical="center"/>
    </xf>
    <xf numFmtId="0" fontId="54" fillId="25" borderId="1" xfId="1" applyNumberFormat="1" applyFont="1" applyFill="1" applyBorder="1" applyAlignment="1" applyProtection="1">
      <alignment horizontal="center" vertical="center" wrapText="1"/>
    </xf>
    <xf numFmtId="0" fontId="55" fillId="27" borderId="1" xfId="0" applyFont="1" applyFill="1" applyBorder="1" applyAlignment="1">
      <alignment horizontal="left" vertical="center" wrapText="1"/>
    </xf>
    <xf numFmtId="0" fontId="55" fillId="27" borderId="1" xfId="0" applyFont="1" applyFill="1" applyBorder="1" applyAlignment="1">
      <alignment horizontal="left" vertical="center"/>
    </xf>
    <xf numFmtId="0" fontId="44" fillId="26" borderId="12" xfId="1" applyNumberFormat="1" applyFont="1" applyFill="1" applyBorder="1" applyAlignment="1" applyProtection="1">
      <alignment horizontal="center" vertical="center" wrapText="1"/>
    </xf>
    <xf numFmtId="0" fontId="44" fillId="26" borderId="14" xfId="1" applyNumberFormat="1" applyFont="1" applyFill="1" applyBorder="1" applyAlignment="1" applyProtection="1">
      <alignment horizontal="center" vertical="center" wrapText="1"/>
    </xf>
    <xf numFmtId="0" fontId="55" fillId="0" borderId="15" xfId="0" applyFont="1" applyBorder="1" applyAlignment="1">
      <alignment horizontal="center" vertical="center" wrapText="1"/>
    </xf>
    <xf numFmtId="0" fontId="55" fillId="0" borderId="16" xfId="0" applyFont="1" applyBorder="1" applyAlignment="1">
      <alignment horizontal="center" vertical="center" wrapText="1"/>
    </xf>
    <xf numFmtId="0" fontId="55" fillId="0" borderId="2" xfId="0" applyFont="1" applyBorder="1" applyAlignment="1">
      <alignment horizontal="center" vertical="center" wrapText="1"/>
    </xf>
  </cellXfs>
  <cellStyles count="180">
    <cellStyle name="20% - Акцент1 2" xfId="4" xr:uid="{00000000-0005-0000-0000-000000000000}"/>
    <cellStyle name="20% - Акцент1 3" xfId="5" xr:uid="{00000000-0005-0000-0000-000001000000}"/>
    <cellStyle name="20% - Акцент1 4" xfId="6" xr:uid="{00000000-0005-0000-0000-000002000000}"/>
    <cellStyle name="20% - Акцент1 5" xfId="3" xr:uid="{00000000-0005-0000-0000-000003000000}"/>
    <cellStyle name="20% - Акцент2 2" xfId="8" xr:uid="{00000000-0005-0000-0000-000004000000}"/>
    <cellStyle name="20% - Акцент2 3" xfId="9" xr:uid="{00000000-0005-0000-0000-000005000000}"/>
    <cellStyle name="20% - Акцент2 4" xfId="10" xr:uid="{00000000-0005-0000-0000-000006000000}"/>
    <cellStyle name="20% - Акцент2 5" xfId="7" xr:uid="{00000000-0005-0000-0000-000007000000}"/>
    <cellStyle name="20% - Акцент3 2" xfId="12" xr:uid="{00000000-0005-0000-0000-000008000000}"/>
    <cellStyle name="20% - Акцент3 3" xfId="13" xr:uid="{00000000-0005-0000-0000-000009000000}"/>
    <cellStyle name="20% - Акцент3 4" xfId="14" xr:uid="{00000000-0005-0000-0000-00000A000000}"/>
    <cellStyle name="20% - Акцент3 5" xfId="11" xr:uid="{00000000-0005-0000-0000-00000B000000}"/>
    <cellStyle name="20% - Акцент4 2" xfId="16" xr:uid="{00000000-0005-0000-0000-00000C000000}"/>
    <cellStyle name="20% - Акцент4 3" xfId="17" xr:uid="{00000000-0005-0000-0000-00000D000000}"/>
    <cellStyle name="20% - Акцент4 4" xfId="18" xr:uid="{00000000-0005-0000-0000-00000E000000}"/>
    <cellStyle name="20% - Акцент4 5" xfId="15" xr:uid="{00000000-0005-0000-0000-00000F000000}"/>
    <cellStyle name="20% - Акцент5 2" xfId="20" xr:uid="{00000000-0005-0000-0000-000010000000}"/>
    <cellStyle name="20% - Акцент5 3" xfId="21" xr:uid="{00000000-0005-0000-0000-000011000000}"/>
    <cellStyle name="20% - Акцент5 4" xfId="22" xr:uid="{00000000-0005-0000-0000-000012000000}"/>
    <cellStyle name="20% - Акцент5 5" xfId="19" xr:uid="{00000000-0005-0000-0000-000013000000}"/>
    <cellStyle name="20% - Акцент6 2" xfId="24" xr:uid="{00000000-0005-0000-0000-000014000000}"/>
    <cellStyle name="20% - Акцент6 3" xfId="25" xr:uid="{00000000-0005-0000-0000-000015000000}"/>
    <cellStyle name="20% - Акцент6 4" xfId="26" xr:uid="{00000000-0005-0000-0000-000016000000}"/>
    <cellStyle name="20% - Акцент6 5" xfId="23" xr:uid="{00000000-0005-0000-0000-000017000000}"/>
    <cellStyle name="40% - Акцент1 2" xfId="28" xr:uid="{00000000-0005-0000-0000-000018000000}"/>
    <cellStyle name="40% - Акцент1 3" xfId="29" xr:uid="{00000000-0005-0000-0000-000019000000}"/>
    <cellStyle name="40% - Акцент1 4" xfId="30" xr:uid="{00000000-0005-0000-0000-00001A000000}"/>
    <cellStyle name="40% - Акцент1 5" xfId="27" xr:uid="{00000000-0005-0000-0000-00001B000000}"/>
    <cellStyle name="40% - Акцент2 2" xfId="32" xr:uid="{00000000-0005-0000-0000-00001C000000}"/>
    <cellStyle name="40% - Акцент2 3" xfId="33" xr:uid="{00000000-0005-0000-0000-00001D000000}"/>
    <cellStyle name="40% - Акцент2 4" xfId="34" xr:uid="{00000000-0005-0000-0000-00001E000000}"/>
    <cellStyle name="40% - Акцент2 5" xfId="31" xr:uid="{00000000-0005-0000-0000-00001F000000}"/>
    <cellStyle name="40% - Акцент3 2" xfId="36" xr:uid="{00000000-0005-0000-0000-000020000000}"/>
    <cellStyle name="40% - Акцент3 3" xfId="37" xr:uid="{00000000-0005-0000-0000-000021000000}"/>
    <cellStyle name="40% - Акцент3 4" xfId="38" xr:uid="{00000000-0005-0000-0000-000022000000}"/>
    <cellStyle name="40% - Акцент3 5" xfId="35" xr:uid="{00000000-0005-0000-0000-000023000000}"/>
    <cellStyle name="40% - Акцент4 2" xfId="40" xr:uid="{00000000-0005-0000-0000-000024000000}"/>
    <cellStyle name="40% - Акцент4 3" xfId="41" xr:uid="{00000000-0005-0000-0000-000025000000}"/>
    <cellStyle name="40% - Акцент4 4" xfId="42" xr:uid="{00000000-0005-0000-0000-000026000000}"/>
    <cellStyle name="40% - Акцент4 5" xfId="39" xr:uid="{00000000-0005-0000-0000-000027000000}"/>
    <cellStyle name="40% - Акцент5 2" xfId="44" xr:uid="{00000000-0005-0000-0000-000028000000}"/>
    <cellStyle name="40% - Акцент5 3" xfId="45" xr:uid="{00000000-0005-0000-0000-000029000000}"/>
    <cellStyle name="40% - Акцент5 4" xfId="46" xr:uid="{00000000-0005-0000-0000-00002A000000}"/>
    <cellStyle name="40% - Акцент5 5" xfId="43" xr:uid="{00000000-0005-0000-0000-00002B000000}"/>
    <cellStyle name="40% - Акцент6 2" xfId="48" xr:uid="{00000000-0005-0000-0000-00002C000000}"/>
    <cellStyle name="40% - Акцент6 3" xfId="49" xr:uid="{00000000-0005-0000-0000-00002D000000}"/>
    <cellStyle name="40% - Акцент6 4" xfId="50" xr:uid="{00000000-0005-0000-0000-00002E000000}"/>
    <cellStyle name="40% - Акцент6 5" xfId="47" xr:uid="{00000000-0005-0000-0000-00002F000000}"/>
    <cellStyle name="60% - Акцент1 2" xfId="52" xr:uid="{00000000-0005-0000-0000-000030000000}"/>
    <cellStyle name="60% - Акцент1 3" xfId="53" xr:uid="{00000000-0005-0000-0000-000031000000}"/>
    <cellStyle name="60% - Акцент1 4" xfId="54" xr:uid="{00000000-0005-0000-0000-000032000000}"/>
    <cellStyle name="60% - Акцент1 5" xfId="51" xr:uid="{00000000-0005-0000-0000-000033000000}"/>
    <cellStyle name="60% - Акцент2 2" xfId="56" xr:uid="{00000000-0005-0000-0000-000034000000}"/>
    <cellStyle name="60% - Акцент2 3" xfId="57" xr:uid="{00000000-0005-0000-0000-000035000000}"/>
    <cellStyle name="60% - Акцент2 4" xfId="58" xr:uid="{00000000-0005-0000-0000-000036000000}"/>
    <cellStyle name="60% - Акцент2 5" xfId="55" xr:uid="{00000000-0005-0000-0000-000037000000}"/>
    <cellStyle name="60% - Акцент3 2" xfId="60" xr:uid="{00000000-0005-0000-0000-000038000000}"/>
    <cellStyle name="60% - Акцент3 3" xfId="61" xr:uid="{00000000-0005-0000-0000-000039000000}"/>
    <cellStyle name="60% - Акцент3 4" xfId="62" xr:uid="{00000000-0005-0000-0000-00003A000000}"/>
    <cellStyle name="60% - Акцент3 5" xfId="59" xr:uid="{00000000-0005-0000-0000-00003B000000}"/>
    <cellStyle name="60% - Акцент4 2" xfId="64" xr:uid="{00000000-0005-0000-0000-00003C000000}"/>
    <cellStyle name="60% - Акцент4 3" xfId="65" xr:uid="{00000000-0005-0000-0000-00003D000000}"/>
    <cellStyle name="60% - Акцент4 4" xfId="66" xr:uid="{00000000-0005-0000-0000-00003E000000}"/>
    <cellStyle name="60% - Акцент4 5" xfId="63" xr:uid="{00000000-0005-0000-0000-00003F000000}"/>
    <cellStyle name="60% - Акцент5 2" xfId="68" xr:uid="{00000000-0005-0000-0000-000040000000}"/>
    <cellStyle name="60% - Акцент5 3" xfId="69" xr:uid="{00000000-0005-0000-0000-000041000000}"/>
    <cellStyle name="60% - Акцент5 4" xfId="70" xr:uid="{00000000-0005-0000-0000-000042000000}"/>
    <cellStyle name="60% - Акцент5 5" xfId="67" xr:uid="{00000000-0005-0000-0000-000043000000}"/>
    <cellStyle name="60% - Акцент6 2" xfId="72" xr:uid="{00000000-0005-0000-0000-000044000000}"/>
    <cellStyle name="60% - Акцент6 3" xfId="73" xr:uid="{00000000-0005-0000-0000-000045000000}"/>
    <cellStyle name="60% - Акцент6 4" xfId="74" xr:uid="{00000000-0005-0000-0000-000046000000}"/>
    <cellStyle name="60% - Акцент6 5" xfId="71" xr:uid="{00000000-0005-0000-0000-000047000000}"/>
    <cellStyle name="Акцент1 2" xfId="76" xr:uid="{00000000-0005-0000-0000-000048000000}"/>
    <cellStyle name="Акцент1 3" xfId="77" xr:uid="{00000000-0005-0000-0000-000049000000}"/>
    <cellStyle name="Акцент1 4" xfId="78" xr:uid="{00000000-0005-0000-0000-00004A000000}"/>
    <cellStyle name="Акцент1 5" xfId="75" xr:uid="{00000000-0005-0000-0000-00004B000000}"/>
    <cellStyle name="Акцент2 2" xfId="80" xr:uid="{00000000-0005-0000-0000-00004C000000}"/>
    <cellStyle name="Акцент2 3" xfId="81" xr:uid="{00000000-0005-0000-0000-00004D000000}"/>
    <cellStyle name="Акцент2 4" xfId="82" xr:uid="{00000000-0005-0000-0000-00004E000000}"/>
    <cellStyle name="Акцент2 5" xfId="79" xr:uid="{00000000-0005-0000-0000-00004F000000}"/>
    <cellStyle name="Акцент3 2" xfId="84" xr:uid="{00000000-0005-0000-0000-000050000000}"/>
    <cellStyle name="Акцент3 3" xfId="85" xr:uid="{00000000-0005-0000-0000-000051000000}"/>
    <cellStyle name="Акцент3 4" xfId="86" xr:uid="{00000000-0005-0000-0000-000052000000}"/>
    <cellStyle name="Акцент3 5" xfId="83" xr:uid="{00000000-0005-0000-0000-000053000000}"/>
    <cellStyle name="Акцент4 2" xfId="88" xr:uid="{00000000-0005-0000-0000-000054000000}"/>
    <cellStyle name="Акцент4 3" xfId="89" xr:uid="{00000000-0005-0000-0000-000055000000}"/>
    <cellStyle name="Акцент4 4" xfId="90" xr:uid="{00000000-0005-0000-0000-000056000000}"/>
    <cellStyle name="Акцент4 5" xfId="87" xr:uid="{00000000-0005-0000-0000-000057000000}"/>
    <cellStyle name="Акцент5 2" xfId="92" xr:uid="{00000000-0005-0000-0000-000058000000}"/>
    <cellStyle name="Акцент5 3" xfId="93" xr:uid="{00000000-0005-0000-0000-000059000000}"/>
    <cellStyle name="Акцент5 4" xfId="94" xr:uid="{00000000-0005-0000-0000-00005A000000}"/>
    <cellStyle name="Акцент5 5" xfId="91" xr:uid="{00000000-0005-0000-0000-00005B000000}"/>
    <cellStyle name="Акцент6 2" xfId="96" xr:uid="{00000000-0005-0000-0000-00005C000000}"/>
    <cellStyle name="Акцент6 3" xfId="97" xr:uid="{00000000-0005-0000-0000-00005D000000}"/>
    <cellStyle name="Акцент6 4" xfId="98" xr:uid="{00000000-0005-0000-0000-00005E000000}"/>
    <cellStyle name="Акцент6 5" xfId="95" xr:uid="{00000000-0005-0000-0000-00005F000000}"/>
    <cellStyle name="Ввод  2" xfId="100" xr:uid="{00000000-0005-0000-0000-000060000000}"/>
    <cellStyle name="Ввод  3" xfId="101" xr:uid="{00000000-0005-0000-0000-000061000000}"/>
    <cellStyle name="Ввод  4" xfId="102" xr:uid="{00000000-0005-0000-0000-000062000000}"/>
    <cellStyle name="Ввод  5" xfId="99" xr:uid="{00000000-0005-0000-0000-000063000000}"/>
    <cellStyle name="Вывод 2" xfId="104" xr:uid="{00000000-0005-0000-0000-000064000000}"/>
    <cellStyle name="Вывод 3" xfId="105" xr:uid="{00000000-0005-0000-0000-000065000000}"/>
    <cellStyle name="Вывод 4" xfId="106" xr:uid="{00000000-0005-0000-0000-000066000000}"/>
    <cellStyle name="Вывод 5" xfId="103" xr:uid="{00000000-0005-0000-0000-000067000000}"/>
    <cellStyle name="Вычисление 2" xfId="108" xr:uid="{00000000-0005-0000-0000-000068000000}"/>
    <cellStyle name="Вычисление 3" xfId="109" xr:uid="{00000000-0005-0000-0000-000069000000}"/>
    <cellStyle name="Вычисление 4" xfId="110" xr:uid="{00000000-0005-0000-0000-00006A000000}"/>
    <cellStyle name="Вычисление 5" xfId="107" xr:uid="{00000000-0005-0000-0000-00006B000000}"/>
    <cellStyle name="Гиперссылка 2" xfId="111" xr:uid="{00000000-0005-0000-0000-00006C000000}"/>
    <cellStyle name="Гиперссылка 3" xfId="112" xr:uid="{00000000-0005-0000-0000-00006D000000}"/>
    <cellStyle name="Гиперссылка 4" xfId="113" xr:uid="{00000000-0005-0000-0000-00006E000000}"/>
    <cellStyle name="Заголовок 1 2" xfId="115" xr:uid="{00000000-0005-0000-0000-00006F000000}"/>
    <cellStyle name="Заголовок 1 3" xfId="116" xr:uid="{00000000-0005-0000-0000-000070000000}"/>
    <cellStyle name="Заголовок 1 4" xfId="117" xr:uid="{00000000-0005-0000-0000-000071000000}"/>
    <cellStyle name="Заголовок 1 5" xfId="114" xr:uid="{00000000-0005-0000-0000-000072000000}"/>
    <cellStyle name="Заголовок 2 2" xfId="119" xr:uid="{00000000-0005-0000-0000-000073000000}"/>
    <cellStyle name="Заголовок 2 3" xfId="120" xr:uid="{00000000-0005-0000-0000-000074000000}"/>
    <cellStyle name="Заголовок 2 4" xfId="121" xr:uid="{00000000-0005-0000-0000-000075000000}"/>
    <cellStyle name="Заголовок 2 5" xfId="118" xr:uid="{00000000-0005-0000-0000-000076000000}"/>
    <cellStyle name="Заголовок 3 2" xfId="123" xr:uid="{00000000-0005-0000-0000-000077000000}"/>
    <cellStyle name="Заголовок 3 3" xfId="124" xr:uid="{00000000-0005-0000-0000-000078000000}"/>
    <cellStyle name="Заголовок 3 4" xfId="125" xr:uid="{00000000-0005-0000-0000-000079000000}"/>
    <cellStyle name="Заголовок 3 5" xfId="122" xr:uid="{00000000-0005-0000-0000-00007A000000}"/>
    <cellStyle name="Заголовок 4 2" xfId="127" xr:uid="{00000000-0005-0000-0000-00007B000000}"/>
    <cellStyle name="Заголовок 4 3" xfId="128" xr:uid="{00000000-0005-0000-0000-00007C000000}"/>
    <cellStyle name="Заголовок 4 4" xfId="129" xr:uid="{00000000-0005-0000-0000-00007D000000}"/>
    <cellStyle name="Заголовок 4 5" xfId="126" xr:uid="{00000000-0005-0000-0000-00007E000000}"/>
    <cellStyle name="Итог 2" xfId="131" xr:uid="{00000000-0005-0000-0000-00007F000000}"/>
    <cellStyle name="Итог 3" xfId="132" xr:uid="{00000000-0005-0000-0000-000080000000}"/>
    <cellStyle name="Итог 4" xfId="133" xr:uid="{00000000-0005-0000-0000-000081000000}"/>
    <cellStyle name="Итог 5" xfId="130" xr:uid="{00000000-0005-0000-0000-000082000000}"/>
    <cellStyle name="Контрольная ячейка 2" xfId="135" xr:uid="{00000000-0005-0000-0000-000083000000}"/>
    <cellStyle name="Контрольная ячейка 3" xfId="136" xr:uid="{00000000-0005-0000-0000-000084000000}"/>
    <cellStyle name="Контрольная ячейка 4" xfId="137" xr:uid="{00000000-0005-0000-0000-000085000000}"/>
    <cellStyle name="Контрольная ячейка 5" xfId="134" xr:uid="{00000000-0005-0000-0000-000086000000}"/>
    <cellStyle name="Название 2" xfId="139" xr:uid="{00000000-0005-0000-0000-000087000000}"/>
    <cellStyle name="Название 3" xfId="140" xr:uid="{00000000-0005-0000-0000-000088000000}"/>
    <cellStyle name="Название 4" xfId="141" xr:uid="{00000000-0005-0000-0000-000089000000}"/>
    <cellStyle name="Название 5" xfId="138" xr:uid="{00000000-0005-0000-0000-00008A000000}"/>
    <cellStyle name="Нейтральный 2" xfId="143" xr:uid="{00000000-0005-0000-0000-00008B000000}"/>
    <cellStyle name="Нейтральный 3" xfId="144" xr:uid="{00000000-0005-0000-0000-00008C000000}"/>
    <cellStyle name="Нейтральный 4" xfId="145" xr:uid="{00000000-0005-0000-0000-00008D000000}"/>
    <cellStyle name="Нейтральный 5" xfId="142" xr:uid="{00000000-0005-0000-0000-00008E000000}"/>
    <cellStyle name="Обычный" xfId="0" builtinId="0"/>
    <cellStyle name="Обычный 2" xfId="146" xr:uid="{00000000-0005-0000-0000-000090000000}"/>
    <cellStyle name="Обычный 2 2" xfId="147" xr:uid="{00000000-0005-0000-0000-000091000000}"/>
    <cellStyle name="Обычный 2 3" xfId="148" xr:uid="{00000000-0005-0000-0000-000092000000}"/>
    <cellStyle name="Обычный 3" xfId="149" xr:uid="{00000000-0005-0000-0000-000093000000}"/>
    <cellStyle name="Обычный 4" xfId="150" xr:uid="{00000000-0005-0000-0000-000094000000}"/>
    <cellStyle name="Обычный 4 2" xfId="151" xr:uid="{00000000-0005-0000-0000-000095000000}"/>
    <cellStyle name="Обычный 5" xfId="152" xr:uid="{00000000-0005-0000-0000-000096000000}"/>
    <cellStyle name="Обычный 6" xfId="153" xr:uid="{00000000-0005-0000-0000-000097000000}"/>
    <cellStyle name="Обычный 7" xfId="154" xr:uid="{00000000-0005-0000-0000-000098000000}"/>
    <cellStyle name="Обычный 8" xfId="155" xr:uid="{00000000-0005-0000-0000-000099000000}"/>
    <cellStyle name="Обычный 9" xfId="2" xr:uid="{00000000-0005-0000-0000-00009A000000}"/>
    <cellStyle name="Обычный_PR28-10" xfId="1" xr:uid="{00000000-0005-0000-0000-00009B000000}"/>
    <cellStyle name="Плохой 2" xfId="157" xr:uid="{00000000-0005-0000-0000-00009C000000}"/>
    <cellStyle name="Плохой 3" xfId="158" xr:uid="{00000000-0005-0000-0000-00009D000000}"/>
    <cellStyle name="Плохой 4" xfId="159" xr:uid="{00000000-0005-0000-0000-00009E000000}"/>
    <cellStyle name="Плохой 5" xfId="156" xr:uid="{00000000-0005-0000-0000-00009F000000}"/>
    <cellStyle name="Пояснение 2" xfId="161" xr:uid="{00000000-0005-0000-0000-0000A0000000}"/>
    <cellStyle name="Пояснение 3" xfId="162" xr:uid="{00000000-0005-0000-0000-0000A1000000}"/>
    <cellStyle name="Пояснение 4" xfId="163" xr:uid="{00000000-0005-0000-0000-0000A2000000}"/>
    <cellStyle name="Пояснение 5" xfId="160" xr:uid="{00000000-0005-0000-0000-0000A3000000}"/>
    <cellStyle name="Примечание 2" xfId="165" xr:uid="{00000000-0005-0000-0000-0000A4000000}"/>
    <cellStyle name="Примечание 3" xfId="166" xr:uid="{00000000-0005-0000-0000-0000A5000000}"/>
    <cellStyle name="Примечание 4" xfId="167" xr:uid="{00000000-0005-0000-0000-0000A6000000}"/>
    <cellStyle name="Примечание 5" xfId="164" xr:uid="{00000000-0005-0000-0000-0000A7000000}"/>
    <cellStyle name="Связанная ячейка 2" xfId="169" xr:uid="{00000000-0005-0000-0000-0000A8000000}"/>
    <cellStyle name="Связанная ячейка 3" xfId="170" xr:uid="{00000000-0005-0000-0000-0000A9000000}"/>
    <cellStyle name="Связанная ячейка 4" xfId="171" xr:uid="{00000000-0005-0000-0000-0000AA000000}"/>
    <cellStyle name="Связанная ячейка 5" xfId="168" xr:uid="{00000000-0005-0000-0000-0000AB000000}"/>
    <cellStyle name="Текст предупреждения 2" xfId="173" xr:uid="{00000000-0005-0000-0000-0000AC000000}"/>
    <cellStyle name="Текст предупреждения 3" xfId="174" xr:uid="{00000000-0005-0000-0000-0000AD000000}"/>
    <cellStyle name="Текст предупреждения 4" xfId="175" xr:uid="{00000000-0005-0000-0000-0000AE000000}"/>
    <cellStyle name="Текст предупреждения 5" xfId="172" xr:uid="{00000000-0005-0000-0000-0000AF000000}"/>
    <cellStyle name="Хороший 2" xfId="177" xr:uid="{00000000-0005-0000-0000-0000B0000000}"/>
    <cellStyle name="Хороший 3" xfId="178" xr:uid="{00000000-0005-0000-0000-0000B1000000}"/>
    <cellStyle name="Хороший 4" xfId="179" xr:uid="{00000000-0005-0000-0000-0000B2000000}"/>
    <cellStyle name="Хороший 5" xfId="176" xr:uid="{00000000-0005-0000-0000-0000B3000000}"/>
  </cellStyles>
  <dxfs count="0"/>
  <tableStyles count="0" defaultTableStyle="TableStyleMedium2" defaultPivotStyle="PivotStyleLight16"/>
  <colors>
    <mruColors>
      <color rgb="FF3333FF"/>
      <color rgb="FF993300"/>
      <color rgb="FFFF5050"/>
      <color rgb="FFFF6600"/>
      <color rgb="FFFFFFCC"/>
      <color rgb="FFFFFF00"/>
      <color rgb="FF1C1C1C"/>
      <color rgb="FF0000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externalLink" Target="externalLinks/externalLink1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6.png"/><Relationship Id="rId13" Type="http://schemas.openxmlformats.org/officeDocument/2006/relationships/image" Target="../media/image11.png"/><Relationship Id="rId3" Type="http://schemas.openxmlformats.org/officeDocument/2006/relationships/image" Target="../media/image2.png"/><Relationship Id="rId7" Type="http://schemas.openxmlformats.org/officeDocument/2006/relationships/image" Target="../media/image5.png"/><Relationship Id="rId12" Type="http://schemas.openxmlformats.org/officeDocument/2006/relationships/image" Target="../media/image10.png"/><Relationship Id="rId2" Type="http://schemas.microsoft.com/office/2007/relationships/hdphoto" Target="../media/hdphoto1.wdp"/><Relationship Id="rId1" Type="http://schemas.openxmlformats.org/officeDocument/2006/relationships/image" Target="../media/image1.png"/><Relationship Id="rId6" Type="http://schemas.openxmlformats.org/officeDocument/2006/relationships/image" Target="../media/image4.png"/><Relationship Id="rId11" Type="http://schemas.openxmlformats.org/officeDocument/2006/relationships/image" Target="../media/image9.png"/><Relationship Id="rId5" Type="http://schemas.openxmlformats.org/officeDocument/2006/relationships/image" Target="../media/image3.png"/><Relationship Id="rId15" Type="http://schemas.openxmlformats.org/officeDocument/2006/relationships/image" Target="../media/image13.png"/><Relationship Id="rId10" Type="http://schemas.openxmlformats.org/officeDocument/2006/relationships/image" Target="../media/image8.png"/><Relationship Id="rId4" Type="http://schemas.microsoft.com/office/2007/relationships/hdphoto" Target="../media/hdphoto2.wdp"/><Relationship Id="rId9" Type="http://schemas.openxmlformats.org/officeDocument/2006/relationships/image" Target="../media/image7.png"/><Relationship Id="rId14" Type="http://schemas.openxmlformats.org/officeDocument/2006/relationships/image" Target="../media/image12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png"/><Relationship Id="rId13" Type="http://schemas.microsoft.com/office/2007/relationships/hdphoto" Target="../media/hdphoto8.wdp"/><Relationship Id="rId18" Type="http://schemas.openxmlformats.org/officeDocument/2006/relationships/image" Target="../media/image24.png"/><Relationship Id="rId26" Type="http://schemas.openxmlformats.org/officeDocument/2006/relationships/image" Target="../media/image29.png"/><Relationship Id="rId3" Type="http://schemas.openxmlformats.org/officeDocument/2006/relationships/image" Target="../media/image15.jpeg"/><Relationship Id="rId21" Type="http://schemas.openxmlformats.org/officeDocument/2006/relationships/image" Target="../media/image26.png"/><Relationship Id="rId34" Type="http://schemas.openxmlformats.org/officeDocument/2006/relationships/image" Target="../media/image1.png"/><Relationship Id="rId7" Type="http://schemas.openxmlformats.org/officeDocument/2006/relationships/image" Target="../media/image17.jpeg"/><Relationship Id="rId12" Type="http://schemas.openxmlformats.org/officeDocument/2006/relationships/image" Target="../media/image20.png"/><Relationship Id="rId17" Type="http://schemas.openxmlformats.org/officeDocument/2006/relationships/image" Target="../media/image23.png"/><Relationship Id="rId25" Type="http://schemas.microsoft.com/office/2007/relationships/hdphoto" Target="../media/hdphoto12.wdp"/><Relationship Id="rId33" Type="http://schemas.microsoft.com/office/2007/relationships/hdphoto" Target="../media/hdphoto15.wdp"/><Relationship Id="rId2" Type="http://schemas.microsoft.com/office/2007/relationships/hdphoto" Target="../media/hdphoto3.wdp"/><Relationship Id="rId16" Type="http://schemas.openxmlformats.org/officeDocument/2006/relationships/image" Target="../media/image22.jpeg"/><Relationship Id="rId20" Type="http://schemas.microsoft.com/office/2007/relationships/hdphoto" Target="../media/hdphoto10.wdp"/><Relationship Id="rId29" Type="http://schemas.openxmlformats.org/officeDocument/2006/relationships/image" Target="../media/image31.png"/><Relationship Id="rId1" Type="http://schemas.openxmlformats.org/officeDocument/2006/relationships/image" Target="../media/image14.jpeg"/><Relationship Id="rId6" Type="http://schemas.microsoft.com/office/2007/relationships/hdphoto" Target="../media/hdphoto5.wdp"/><Relationship Id="rId11" Type="http://schemas.microsoft.com/office/2007/relationships/hdphoto" Target="../media/hdphoto7.wdp"/><Relationship Id="rId24" Type="http://schemas.openxmlformats.org/officeDocument/2006/relationships/image" Target="../media/image28.png"/><Relationship Id="rId32" Type="http://schemas.openxmlformats.org/officeDocument/2006/relationships/image" Target="../media/image33.png"/><Relationship Id="rId37" Type="http://schemas.microsoft.com/office/2007/relationships/hdphoto" Target="../media/hdphoto16.wdp"/><Relationship Id="rId5" Type="http://schemas.openxmlformats.org/officeDocument/2006/relationships/image" Target="../media/image16.jpeg"/><Relationship Id="rId15" Type="http://schemas.microsoft.com/office/2007/relationships/hdphoto" Target="../media/hdphoto9.wdp"/><Relationship Id="rId23" Type="http://schemas.openxmlformats.org/officeDocument/2006/relationships/image" Target="../media/image27.jpeg"/><Relationship Id="rId28" Type="http://schemas.openxmlformats.org/officeDocument/2006/relationships/image" Target="../media/image30.png"/><Relationship Id="rId36" Type="http://schemas.openxmlformats.org/officeDocument/2006/relationships/image" Target="../media/image34.png"/><Relationship Id="rId10" Type="http://schemas.openxmlformats.org/officeDocument/2006/relationships/image" Target="../media/image19.png"/><Relationship Id="rId19" Type="http://schemas.openxmlformats.org/officeDocument/2006/relationships/image" Target="../media/image25.png"/><Relationship Id="rId31" Type="http://schemas.microsoft.com/office/2007/relationships/hdphoto" Target="../media/hdphoto14.wdp"/><Relationship Id="rId4" Type="http://schemas.microsoft.com/office/2007/relationships/hdphoto" Target="../media/hdphoto4.wdp"/><Relationship Id="rId9" Type="http://schemas.microsoft.com/office/2007/relationships/hdphoto" Target="../media/hdphoto6.wdp"/><Relationship Id="rId14" Type="http://schemas.openxmlformats.org/officeDocument/2006/relationships/image" Target="../media/image21.png"/><Relationship Id="rId22" Type="http://schemas.microsoft.com/office/2007/relationships/hdphoto" Target="../media/hdphoto11.wdp"/><Relationship Id="rId27" Type="http://schemas.microsoft.com/office/2007/relationships/hdphoto" Target="../media/hdphoto13.wdp"/><Relationship Id="rId30" Type="http://schemas.openxmlformats.org/officeDocument/2006/relationships/image" Target="../media/image32.png"/><Relationship Id="rId35" Type="http://schemas.microsoft.com/office/2007/relationships/hdphoto" Target="../media/hdphoto1.wdp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116417</xdr:colOff>
      <xdr:row>23</xdr:row>
      <xdr:rowOff>31753</xdr:rowOff>
    </xdr:from>
    <xdr:to>
      <xdr:col>2</xdr:col>
      <xdr:colOff>2583037</xdr:colOff>
      <xdr:row>27</xdr:row>
      <xdr:rowOff>251885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C5A2520C-3927-3BBF-02EE-951E862A7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50000"/>
                  </a14:imgEffect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4667" y="26744086"/>
          <a:ext cx="2466620" cy="1849965"/>
        </a:xfrm>
        <a:prstGeom prst="rect">
          <a:avLst/>
        </a:prstGeom>
      </xdr:spPr>
    </xdr:pic>
    <xdr:clientData/>
  </xdr:twoCellAnchor>
  <xdr:twoCellAnchor editAs="oneCell">
    <xdr:from>
      <xdr:col>5</xdr:col>
      <xdr:colOff>21168</xdr:colOff>
      <xdr:row>0</xdr:row>
      <xdr:rowOff>1312332</xdr:rowOff>
    </xdr:from>
    <xdr:to>
      <xdr:col>5</xdr:col>
      <xdr:colOff>3862917</xdr:colOff>
      <xdr:row>3</xdr:row>
      <xdr:rowOff>774583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590546E4-CBEB-B91D-EBA8-05534E810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50000"/>
                  </a14:imgEffect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78168" y="1312332"/>
          <a:ext cx="3841749" cy="5082001"/>
        </a:xfrm>
        <a:prstGeom prst="rect">
          <a:avLst/>
        </a:prstGeom>
      </xdr:spPr>
    </xdr:pic>
    <xdr:clientData/>
  </xdr:twoCellAnchor>
  <xdr:twoCellAnchor editAs="oneCell">
    <xdr:from>
      <xdr:col>2</xdr:col>
      <xdr:colOff>516466</xdr:colOff>
      <xdr:row>1</xdr:row>
      <xdr:rowOff>255106</xdr:rowOff>
    </xdr:from>
    <xdr:to>
      <xdr:col>2</xdr:col>
      <xdr:colOff>2077835</xdr:colOff>
      <xdr:row>1</xdr:row>
      <xdr:rowOff>1888063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DAB81084-54F3-47D2-B83C-95FD57DFC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0333" y="1567439"/>
          <a:ext cx="1561369" cy="1632957"/>
        </a:xfrm>
        <a:prstGeom prst="rect">
          <a:avLst/>
        </a:prstGeom>
      </xdr:spPr>
    </xdr:pic>
    <xdr:clientData/>
  </xdr:twoCellAnchor>
  <xdr:twoCellAnchor editAs="oneCell">
    <xdr:from>
      <xdr:col>2</xdr:col>
      <xdr:colOff>507999</xdr:colOff>
      <xdr:row>2</xdr:row>
      <xdr:rowOff>291791</xdr:rowOff>
    </xdr:from>
    <xdr:to>
      <xdr:col>2</xdr:col>
      <xdr:colOff>2074332</xdr:colOff>
      <xdr:row>2</xdr:row>
      <xdr:rowOff>1935761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912DB30A-E692-40F4-91BB-64C4F44F3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1866" y="3754658"/>
          <a:ext cx="1566333" cy="1643970"/>
        </a:xfrm>
        <a:prstGeom prst="rect">
          <a:avLst/>
        </a:prstGeom>
      </xdr:spPr>
    </xdr:pic>
    <xdr:clientData/>
  </xdr:twoCellAnchor>
  <xdr:twoCellAnchor editAs="oneCell">
    <xdr:from>
      <xdr:col>2</xdr:col>
      <xdr:colOff>448732</xdr:colOff>
      <xdr:row>3</xdr:row>
      <xdr:rowOff>325457</xdr:rowOff>
    </xdr:from>
    <xdr:to>
      <xdr:col>2</xdr:col>
      <xdr:colOff>2082800</xdr:colOff>
      <xdr:row>3</xdr:row>
      <xdr:rowOff>1981208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EE05F5B-B960-4294-A1C5-74FA622DB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2599" y="5947324"/>
          <a:ext cx="1634068" cy="1655751"/>
        </a:xfrm>
        <a:prstGeom prst="rect">
          <a:avLst/>
        </a:prstGeom>
      </xdr:spPr>
    </xdr:pic>
    <xdr:clientData/>
  </xdr:twoCellAnchor>
  <xdr:twoCellAnchor editAs="oneCell">
    <xdr:from>
      <xdr:col>2</xdr:col>
      <xdr:colOff>321734</xdr:colOff>
      <xdr:row>4</xdr:row>
      <xdr:rowOff>274373</xdr:rowOff>
    </xdr:from>
    <xdr:to>
      <xdr:col>2</xdr:col>
      <xdr:colOff>2311399</xdr:colOff>
      <xdr:row>4</xdr:row>
      <xdr:rowOff>1953152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7BFB08E2-292F-46EC-AFCD-0113DA7E4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5601" y="8233040"/>
          <a:ext cx="1989665" cy="1678779"/>
        </a:xfrm>
        <a:prstGeom prst="rect">
          <a:avLst/>
        </a:prstGeom>
      </xdr:spPr>
    </xdr:pic>
    <xdr:clientData/>
  </xdr:twoCellAnchor>
  <xdr:twoCellAnchor editAs="oneCell">
    <xdr:from>
      <xdr:col>2</xdr:col>
      <xdr:colOff>321733</xdr:colOff>
      <xdr:row>5</xdr:row>
      <xdr:rowOff>392640</xdr:rowOff>
    </xdr:from>
    <xdr:to>
      <xdr:col>2</xdr:col>
      <xdr:colOff>2295510</xdr:colOff>
      <xdr:row>5</xdr:row>
      <xdr:rowOff>2057411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D7CCA83F-FF2D-47E3-BD82-6DB57C651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5600" y="10493373"/>
          <a:ext cx="1973777" cy="1664771"/>
        </a:xfrm>
        <a:prstGeom prst="rect">
          <a:avLst/>
        </a:prstGeom>
      </xdr:spPr>
    </xdr:pic>
    <xdr:clientData/>
  </xdr:twoCellAnchor>
  <xdr:twoCellAnchor editAs="oneCell">
    <xdr:from>
      <xdr:col>2</xdr:col>
      <xdr:colOff>296333</xdr:colOff>
      <xdr:row>6</xdr:row>
      <xdr:rowOff>220142</xdr:rowOff>
    </xdr:from>
    <xdr:to>
      <xdr:col>2</xdr:col>
      <xdr:colOff>2306802</xdr:colOff>
      <xdr:row>6</xdr:row>
      <xdr:rowOff>1915860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9D39A23-344F-421D-80E7-F9D9C823E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0200" y="12767742"/>
          <a:ext cx="2010469" cy="1695718"/>
        </a:xfrm>
        <a:prstGeom prst="rect">
          <a:avLst/>
        </a:prstGeom>
      </xdr:spPr>
    </xdr:pic>
    <xdr:clientData/>
  </xdr:twoCellAnchor>
  <xdr:twoCellAnchor editAs="oneCell">
    <xdr:from>
      <xdr:col>2</xdr:col>
      <xdr:colOff>296334</xdr:colOff>
      <xdr:row>7</xdr:row>
      <xdr:rowOff>355608</xdr:rowOff>
    </xdr:from>
    <xdr:to>
      <xdr:col>2</xdr:col>
      <xdr:colOff>2319187</xdr:colOff>
      <xdr:row>7</xdr:row>
      <xdr:rowOff>2022836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710837BA-7818-49E4-8ED7-397D0B4C0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0201" y="15036808"/>
          <a:ext cx="2022853" cy="1667228"/>
        </a:xfrm>
        <a:prstGeom prst="rect">
          <a:avLst/>
        </a:prstGeom>
      </xdr:spPr>
    </xdr:pic>
    <xdr:clientData/>
  </xdr:twoCellAnchor>
  <xdr:twoCellAnchor editAs="oneCell">
    <xdr:from>
      <xdr:col>2</xdr:col>
      <xdr:colOff>287868</xdr:colOff>
      <xdr:row>8</xdr:row>
      <xdr:rowOff>381001</xdr:rowOff>
    </xdr:from>
    <xdr:to>
      <xdr:col>2</xdr:col>
      <xdr:colOff>2277329</xdr:colOff>
      <xdr:row>8</xdr:row>
      <xdr:rowOff>2015067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AC05B86D-826A-4532-8112-F32D69AC9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61735" y="17399001"/>
          <a:ext cx="1989461" cy="1634066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457200</xdr:colOff>
      <xdr:row>9</xdr:row>
      <xdr:rowOff>194734</xdr:rowOff>
    </xdr:from>
    <xdr:to>
      <xdr:col>2</xdr:col>
      <xdr:colOff>1198360</xdr:colOff>
      <xdr:row>10</xdr:row>
      <xdr:rowOff>347133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51383193-683D-4E0D-985E-33CCD218E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31067" y="19549534"/>
          <a:ext cx="741160" cy="948266"/>
        </a:xfrm>
        <a:prstGeom prst="rect">
          <a:avLst/>
        </a:prstGeom>
      </xdr:spPr>
    </xdr:pic>
    <xdr:clientData/>
  </xdr:twoCellAnchor>
  <xdr:twoCellAnchor editAs="oneCell">
    <xdr:from>
      <xdr:col>2</xdr:col>
      <xdr:colOff>1651001</xdr:colOff>
      <xdr:row>9</xdr:row>
      <xdr:rowOff>728133</xdr:rowOff>
    </xdr:from>
    <xdr:to>
      <xdr:col>2</xdr:col>
      <xdr:colOff>2430892</xdr:colOff>
      <xdr:row>11</xdr:row>
      <xdr:rowOff>110067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72278BBB-6B91-4A70-BF08-193F126AC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24868" y="20082933"/>
          <a:ext cx="779891" cy="973667"/>
        </a:xfrm>
        <a:prstGeom prst="rect">
          <a:avLst/>
        </a:prstGeom>
      </xdr:spPr>
    </xdr:pic>
    <xdr:clientData/>
  </xdr:twoCellAnchor>
  <xdr:twoCellAnchor editAs="oneCell">
    <xdr:from>
      <xdr:col>2</xdr:col>
      <xdr:colOff>372536</xdr:colOff>
      <xdr:row>10</xdr:row>
      <xdr:rowOff>575733</xdr:rowOff>
    </xdr:from>
    <xdr:to>
      <xdr:col>2</xdr:col>
      <xdr:colOff>1316896</xdr:colOff>
      <xdr:row>11</xdr:row>
      <xdr:rowOff>818537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9FB3E1C-91DA-44E1-AE8C-24E153F00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6403" y="20726400"/>
          <a:ext cx="944360" cy="103867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215636</xdr:colOff>
      <xdr:row>8</xdr:row>
      <xdr:rowOff>128554</xdr:rowOff>
    </xdr:from>
    <xdr:to>
      <xdr:col>1</xdr:col>
      <xdr:colOff>2394858</xdr:colOff>
      <xdr:row>8</xdr:row>
      <xdr:rowOff>1762124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4666" r="5509" b="6480"/>
        <a:stretch/>
      </xdr:blipFill>
      <xdr:spPr>
        <a:xfrm>
          <a:off x="651065" y="11912340"/>
          <a:ext cx="2179222" cy="1633570"/>
        </a:xfrm>
        <a:prstGeom prst="rect">
          <a:avLst/>
        </a:prstGeom>
      </xdr:spPr>
    </xdr:pic>
    <xdr:clientData/>
  </xdr:twoCellAnchor>
  <xdr:twoCellAnchor editAs="oneCell">
    <xdr:from>
      <xdr:col>1</xdr:col>
      <xdr:colOff>193879</xdr:colOff>
      <xdr:row>5</xdr:row>
      <xdr:rowOff>61466</xdr:rowOff>
    </xdr:from>
    <xdr:to>
      <xdr:col>1</xdr:col>
      <xdr:colOff>2774156</xdr:colOff>
      <xdr:row>5</xdr:row>
      <xdr:rowOff>1908780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9308" y="7531787"/>
          <a:ext cx="2580277" cy="1847314"/>
        </a:xfrm>
        <a:prstGeom prst="rect">
          <a:avLst/>
        </a:prstGeom>
      </xdr:spPr>
    </xdr:pic>
    <xdr:clientData/>
  </xdr:twoCellAnchor>
  <xdr:twoCellAnchor editAs="oneCell">
    <xdr:from>
      <xdr:col>1</xdr:col>
      <xdr:colOff>342636</xdr:colOff>
      <xdr:row>4</xdr:row>
      <xdr:rowOff>59533</xdr:rowOff>
    </xdr:from>
    <xdr:to>
      <xdr:col>1</xdr:col>
      <xdr:colOff>2678908</xdr:colOff>
      <xdr:row>4</xdr:row>
      <xdr:rowOff>1951881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harpenSoften amount="50000"/>
                  </a14:imgEffect>
                  <a14:imgEffect>
                    <a14:saturation sat="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2846" t="19447" r="3795" b="4934"/>
        <a:stretch/>
      </xdr:blipFill>
      <xdr:spPr>
        <a:xfrm>
          <a:off x="788950" y="5480619"/>
          <a:ext cx="2336272" cy="1892348"/>
        </a:xfrm>
        <a:prstGeom prst="rect">
          <a:avLst/>
        </a:prstGeom>
      </xdr:spPr>
    </xdr:pic>
    <xdr:clientData/>
  </xdr:twoCellAnchor>
  <xdr:twoCellAnchor editAs="oneCell">
    <xdr:from>
      <xdr:col>2</xdr:col>
      <xdr:colOff>6133820</xdr:colOff>
      <xdr:row>15</xdr:row>
      <xdr:rowOff>1064761</xdr:rowOff>
    </xdr:from>
    <xdr:to>
      <xdr:col>2</xdr:col>
      <xdr:colOff>7148853</xdr:colOff>
      <xdr:row>15</xdr:row>
      <xdr:rowOff>1993907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45EB44C8-C2A9-49A8-A074-B44E82E6D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5606" y="27952475"/>
          <a:ext cx="1015033" cy="929146"/>
        </a:xfrm>
        <a:prstGeom prst="rect">
          <a:avLst/>
        </a:prstGeom>
      </xdr:spPr>
    </xdr:pic>
    <xdr:clientData/>
  </xdr:twoCellAnchor>
  <xdr:twoCellAnchor editAs="oneCell">
    <xdr:from>
      <xdr:col>1</xdr:col>
      <xdr:colOff>309560</xdr:colOff>
      <xdr:row>15</xdr:row>
      <xdr:rowOff>15880</xdr:rowOff>
    </xdr:from>
    <xdr:to>
      <xdr:col>1</xdr:col>
      <xdr:colOff>1857374</xdr:colOff>
      <xdr:row>15</xdr:row>
      <xdr:rowOff>2079631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FB5C3CD6-DAD1-4E91-AD3A-F21C0D5BC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92122" y="21740818"/>
          <a:ext cx="2063751" cy="1547814"/>
        </a:xfrm>
        <a:prstGeom prst="rect">
          <a:avLst/>
        </a:prstGeom>
      </xdr:spPr>
    </xdr:pic>
    <xdr:clientData/>
  </xdr:twoCellAnchor>
  <xdr:twoCellAnchor editAs="oneCell">
    <xdr:from>
      <xdr:col>1</xdr:col>
      <xdr:colOff>464345</xdr:colOff>
      <xdr:row>18</xdr:row>
      <xdr:rowOff>261937</xdr:rowOff>
    </xdr:from>
    <xdr:to>
      <xdr:col>1</xdr:col>
      <xdr:colOff>2025677</xdr:colOff>
      <xdr:row>18</xdr:row>
      <xdr:rowOff>1845468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1CA7B61D-A387-4C45-9DBB-A0F876A88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4876" y="30229968"/>
          <a:ext cx="1561332" cy="1583531"/>
        </a:xfrm>
        <a:prstGeom prst="rect">
          <a:avLst/>
        </a:prstGeom>
      </xdr:spPr>
    </xdr:pic>
    <xdr:clientData/>
  </xdr:twoCellAnchor>
  <xdr:twoCellAnchor editAs="oneCell">
    <xdr:from>
      <xdr:col>1</xdr:col>
      <xdr:colOff>202408</xdr:colOff>
      <xdr:row>16</xdr:row>
      <xdr:rowOff>83344</xdr:rowOff>
    </xdr:from>
    <xdr:to>
      <xdr:col>1</xdr:col>
      <xdr:colOff>2250282</xdr:colOff>
      <xdr:row>16</xdr:row>
      <xdr:rowOff>1878439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67B768B1-630E-421B-BBA2-BBEA226FB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2939" y="23705344"/>
          <a:ext cx="2047874" cy="1795095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238126</xdr:colOff>
      <xdr:row>17</xdr:row>
      <xdr:rowOff>107156</xdr:rowOff>
    </xdr:from>
    <xdr:to>
      <xdr:col>1</xdr:col>
      <xdr:colOff>2460185</xdr:colOff>
      <xdr:row>17</xdr:row>
      <xdr:rowOff>1869281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26177796-5A33-468D-A0FD-468B810FD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8657" y="25884187"/>
          <a:ext cx="2222059" cy="1762125"/>
        </a:xfrm>
        <a:prstGeom prst="rect">
          <a:avLst/>
        </a:prstGeom>
      </xdr:spPr>
    </xdr:pic>
    <xdr:clientData/>
  </xdr:twoCellAnchor>
  <xdr:twoCellAnchor editAs="oneCell">
    <xdr:from>
      <xdr:col>2</xdr:col>
      <xdr:colOff>6191251</xdr:colOff>
      <xdr:row>17</xdr:row>
      <xdr:rowOff>964407</xdr:rowOff>
    </xdr:from>
    <xdr:to>
      <xdr:col>2</xdr:col>
      <xdr:colOff>7143750</xdr:colOff>
      <xdr:row>17</xdr:row>
      <xdr:rowOff>1836310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26BE1071-7D77-489F-99B1-33B955D9D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08345" y="26717626"/>
          <a:ext cx="952499" cy="871903"/>
        </a:xfrm>
        <a:prstGeom prst="rect">
          <a:avLst/>
        </a:prstGeom>
      </xdr:spPr>
    </xdr:pic>
    <xdr:clientData/>
  </xdr:twoCellAnchor>
  <xdr:twoCellAnchor editAs="oneCell">
    <xdr:from>
      <xdr:col>2</xdr:col>
      <xdr:colOff>6226969</xdr:colOff>
      <xdr:row>16</xdr:row>
      <xdr:rowOff>1202532</xdr:rowOff>
    </xdr:from>
    <xdr:to>
      <xdr:col>2</xdr:col>
      <xdr:colOff>7178027</xdr:colOff>
      <xdr:row>16</xdr:row>
      <xdr:rowOff>2074336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866A520C-1E52-4CA3-8FCA-9F358E328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644063" y="24824532"/>
          <a:ext cx="951058" cy="871804"/>
        </a:xfrm>
        <a:prstGeom prst="rect">
          <a:avLst/>
        </a:prstGeom>
      </xdr:spPr>
    </xdr:pic>
    <xdr:clientData/>
  </xdr:twoCellAnchor>
  <xdr:twoCellAnchor editAs="oneCell">
    <xdr:from>
      <xdr:col>2</xdr:col>
      <xdr:colOff>6203156</xdr:colOff>
      <xdr:row>18</xdr:row>
      <xdr:rowOff>1154906</xdr:rowOff>
    </xdr:from>
    <xdr:to>
      <xdr:col>2</xdr:col>
      <xdr:colOff>7155655</xdr:colOff>
      <xdr:row>18</xdr:row>
      <xdr:rowOff>2026809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21E6B421-A0E8-4788-B1ED-B165EFB7A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20250" y="28836937"/>
          <a:ext cx="952499" cy="871903"/>
        </a:xfrm>
        <a:prstGeom prst="rect">
          <a:avLst/>
        </a:prstGeom>
      </xdr:spPr>
    </xdr:pic>
    <xdr:clientData/>
  </xdr:twoCellAnchor>
  <xdr:twoCellAnchor editAs="oneCell">
    <xdr:from>
      <xdr:col>1</xdr:col>
      <xdr:colOff>250031</xdr:colOff>
      <xdr:row>12</xdr:row>
      <xdr:rowOff>297655</xdr:rowOff>
    </xdr:from>
    <xdr:to>
      <xdr:col>1</xdr:col>
      <xdr:colOff>2928938</xdr:colOff>
      <xdr:row>12</xdr:row>
      <xdr:rowOff>1751704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2DF6C741-40F3-4AFC-B50F-3E9634949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96345" y="24126484"/>
          <a:ext cx="2678907" cy="1454049"/>
        </a:xfrm>
        <a:prstGeom prst="rect">
          <a:avLst/>
        </a:prstGeom>
      </xdr:spPr>
    </xdr:pic>
    <xdr:clientData/>
  </xdr:twoCellAnchor>
  <xdr:twoCellAnchor editAs="oneCell">
    <xdr:from>
      <xdr:col>1</xdr:col>
      <xdr:colOff>452436</xdr:colOff>
      <xdr:row>11</xdr:row>
      <xdr:rowOff>119062</xdr:rowOff>
    </xdr:from>
    <xdr:to>
      <xdr:col>1</xdr:col>
      <xdr:colOff>2506265</xdr:colOff>
      <xdr:row>11</xdr:row>
      <xdr:rowOff>2857500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E7BD886-DD25-FD08-5F52-30734776B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2967" y="21586031"/>
          <a:ext cx="2053829" cy="2738438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13</xdr:row>
      <xdr:rowOff>89012</xdr:rowOff>
    </xdr:from>
    <xdr:to>
      <xdr:col>1</xdr:col>
      <xdr:colOff>2357438</xdr:colOff>
      <xdr:row>13</xdr:row>
      <xdr:rowOff>2676524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15F9DFC0-7F95-3539-5E6F-9F16ACA707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78656" y="26747106"/>
          <a:ext cx="2119313" cy="2587512"/>
        </a:xfrm>
        <a:prstGeom prst="rect">
          <a:avLst/>
        </a:prstGeom>
      </xdr:spPr>
    </xdr:pic>
    <xdr:clientData/>
  </xdr:twoCellAnchor>
  <xdr:twoCellAnchor editAs="oneCell">
    <xdr:from>
      <xdr:col>2</xdr:col>
      <xdr:colOff>6114710</xdr:colOff>
      <xdr:row>13</xdr:row>
      <xdr:rowOff>1753621</xdr:rowOff>
    </xdr:from>
    <xdr:to>
      <xdr:col>2</xdr:col>
      <xdr:colOff>7129743</xdr:colOff>
      <xdr:row>13</xdr:row>
      <xdr:rowOff>2682767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C013A3-302D-4A2B-9F0B-20B346FDA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16496" y="23062407"/>
          <a:ext cx="1015033" cy="929146"/>
        </a:xfrm>
        <a:prstGeom prst="rect">
          <a:avLst/>
        </a:prstGeom>
      </xdr:spPr>
    </xdr:pic>
    <xdr:clientData/>
  </xdr:twoCellAnchor>
  <xdr:twoCellAnchor editAs="oneCell">
    <xdr:from>
      <xdr:col>1</xdr:col>
      <xdr:colOff>435429</xdr:colOff>
      <xdr:row>14</xdr:row>
      <xdr:rowOff>285749</xdr:rowOff>
    </xdr:from>
    <xdr:to>
      <xdr:col>1</xdr:col>
      <xdr:colOff>2271463</xdr:colOff>
      <xdr:row>14</xdr:row>
      <xdr:rowOff>2490106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88A79B9D-DD0F-47FE-8FD9-C6E4EC591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0858" y="29745213"/>
          <a:ext cx="1836034" cy="2204357"/>
        </a:xfrm>
        <a:prstGeom prst="rect">
          <a:avLst/>
        </a:prstGeom>
      </xdr:spPr>
    </xdr:pic>
    <xdr:clientData/>
  </xdr:twoCellAnchor>
  <xdr:oneCellAnchor>
    <xdr:from>
      <xdr:col>2</xdr:col>
      <xdr:colOff>6188250</xdr:colOff>
      <xdr:row>14</xdr:row>
      <xdr:rowOff>1704294</xdr:rowOff>
    </xdr:from>
    <xdr:ext cx="1015033" cy="929146"/>
    <xdr:pic>
      <xdr:nvPicPr>
        <xdr:cNvPr id="16" name="Рисунок 15">
          <a:extLst>
            <a:ext uri="{FF2B5EF4-FFF2-40B4-BE49-F238E27FC236}">
              <a16:creationId xmlns:a16="http://schemas.microsoft.com/office/drawing/2014/main" id="{38C53775-8166-4791-99AE-7138AB86E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90036" y="25802544"/>
          <a:ext cx="1015033" cy="929146"/>
        </a:xfrm>
        <a:prstGeom prst="rect">
          <a:avLst/>
        </a:prstGeom>
      </xdr:spPr>
    </xdr:pic>
    <xdr:clientData/>
  </xdr:oneCellAnchor>
  <xdr:twoCellAnchor editAs="oneCell">
    <xdr:from>
      <xdr:col>1</xdr:col>
      <xdr:colOff>149677</xdr:colOff>
      <xdr:row>9</xdr:row>
      <xdr:rowOff>149678</xdr:rowOff>
    </xdr:from>
    <xdr:to>
      <xdr:col>1</xdr:col>
      <xdr:colOff>2881761</xdr:colOff>
      <xdr:row>9</xdr:row>
      <xdr:rowOff>2081893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C6B5E6F3-5467-F3D3-BF73-26A7980BF0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85106" y="17321892"/>
          <a:ext cx="2732084" cy="1932215"/>
        </a:xfrm>
        <a:prstGeom prst="rect">
          <a:avLst/>
        </a:prstGeom>
      </xdr:spPr>
    </xdr:pic>
    <xdr:clientData/>
  </xdr:twoCellAnchor>
  <xdr:twoCellAnchor editAs="oneCell">
    <xdr:from>
      <xdr:col>1</xdr:col>
      <xdr:colOff>120961</xdr:colOff>
      <xdr:row>3</xdr:row>
      <xdr:rowOff>217718</xdr:rowOff>
    </xdr:from>
    <xdr:to>
      <xdr:col>1</xdr:col>
      <xdr:colOff>2638260</xdr:colOff>
      <xdr:row>3</xdr:row>
      <xdr:rowOff>2517323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46C38875-ED85-75B3-EEB8-7602CBE184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t="-209" b="-1"/>
        <a:stretch/>
      </xdr:blipFill>
      <xdr:spPr>
        <a:xfrm>
          <a:off x="556390" y="2925539"/>
          <a:ext cx="2517299" cy="2299605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272144</xdr:colOff>
      <xdr:row>6</xdr:row>
      <xdr:rowOff>136071</xdr:rowOff>
    </xdr:from>
    <xdr:to>
      <xdr:col>1</xdr:col>
      <xdr:colOff>2744770</xdr:colOff>
      <xdr:row>6</xdr:row>
      <xdr:rowOff>2177143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6B71DD8F-CAAE-4261-D813-E5E44C965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07573" y="9633857"/>
          <a:ext cx="2472626" cy="2041072"/>
        </a:xfrm>
        <a:prstGeom prst="rect">
          <a:avLst/>
        </a:prstGeom>
      </xdr:spPr>
    </xdr:pic>
    <xdr:clientData/>
  </xdr:twoCellAnchor>
  <xdr:twoCellAnchor editAs="oneCell">
    <xdr:from>
      <xdr:col>2</xdr:col>
      <xdr:colOff>6096000</xdr:colOff>
      <xdr:row>6</xdr:row>
      <xdr:rowOff>1197429</xdr:rowOff>
    </xdr:from>
    <xdr:to>
      <xdr:col>2</xdr:col>
      <xdr:colOff>7114120</xdr:colOff>
      <xdr:row>6</xdr:row>
      <xdr:rowOff>2130198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C77E1A07-FF9C-CA8A-98D1-552858930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497786" y="10695215"/>
          <a:ext cx="1018120" cy="932769"/>
        </a:xfrm>
        <a:prstGeom prst="rect">
          <a:avLst/>
        </a:prstGeom>
      </xdr:spPr>
    </xdr:pic>
    <xdr:clientData/>
  </xdr:twoCellAnchor>
  <xdr:twoCellAnchor editAs="oneCell">
    <xdr:from>
      <xdr:col>1</xdr:col>
      <xdr:colOff>120650</xdr:colOff>
      <xdr:row>7</xdr:row>
      <xdr:rowOff>104094</xdr:rowOff>
    </xdr:from>
    <xdr:to>
      <xdr:col>1</xdr:col>
      <xdr:colOff>2939142</xdr:colOff>
      <xdr:row>7</xdr:row>
      <xdr:rowOff>2217963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432D238-334D-12F9-B6D6-40DE71ADC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6079" y="12078380"/>
          <a:ext cx="2818492" cy="2113869"/>
        </a:xfrm>
        <a:prstGeom prst="rect">
          <a:avLst/>
        </a:prstGeom>
      </xdr:spPr>
    </xdr:pic>
    <xdr:clientData/>
  </xdr:twoCellAnchor>
  <xdr:twoCellAnchor editAs="oneCell">
    <xdr:from>
      <xdr:col>1</xdr:col>
      <xdr:colOff>462643</xdr:colOff>
      <xdr:row>10</xdr:row>
      <xdr:rowOff>95249</xdr:rowOff>
    </xdr:from>
    <xdr:to>
      <xdr:col>1</xdr:col>
      <xdr:colOff>2454892</xdr:colOff>
      <xdr:row>10</xdr:row>
      <xdr:rowOff>2000250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9B3D1D6-DC7B-2A2B-9F53-0812E6F24A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14663" r="6902"/>
        <a:stretch/>
      </xdr:blipFill>
      <xdr:spPr>
        <a:xfrm>
          <a:off x="898072" y="16396606"/>
          <a:ext cx="1992249" cy="1905001"/>
        </a:xfrm>
        <a:prstGeom prst="rect">
          <a:avLst/>
        </a:prstGeom>
      </xdr:spPr>
    </xdr:pic>
    <xdr:clientData/>
  </xdr:twoCellAnchor>
  <xdr:oneCellAnchor>
    <xdr:from>
      <xdr:col>2</xdr:col>
      <xdr:colOff>6096000</xdr:colOff>
      <xdr:row>7</xdr:row>
      <xdr:rowOff>1197429</xdr:rowOff>
    </xdr:from>
    <xdr:ext cx="1018120" cy="932769"/>
    <xdr:pic>
      <xdr:nvPicPr>
        <xdr:cNvPr id="28" name="Рисунок 27">
          <a:extLst>
            <a:ext uri="{FF2B5EF4-FFF2-40B4-BE49-F238E27FC236}">
              <a16:creationId xmlns:a16="http://schemas.microsoft.com/office/drawing/2014/main" id="{AA9F6EE4-E423-4109-A45F-6721A9732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497786" y="10695215"/>
          <a:ext cx="1018120" cy="932769"/>
        </a:xfrm>
        <a:prstGeom prst="rect">
          <a:avLst/>
        </a:prstGeom>
      </xdr:spPr>
    </xdr:pic>
    <xdr:clientData/>
  </xdr:oneCellAnchor>
  <xdr:twoCellAnchor editAs="oneCell">
    <xdr:from>
      <xdr:col>1</xdr:col>
      <xdr:colOff>107156</xdr:colOff>
      <xdr:row>39</xdr:row>
      <xdr:rowOff>59531</xdr:rowOff>
    </xdr:from>
    <xdr:to>
      <xdr:col>1</xdr:col>
      <xdr:colOff>2853532</xdr:colOff>
      <xdr:row>40</xdr:row>
      <xdr:rowOff>583406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BEFB78C6-ABAD-4A1F-9233-82AD29D6B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BEBA8EAE-BF5A-486C-A8C5-ECC9F3942E4B}">
              <a14:imgProps xmlns:a14="http://schemas.microsoft.com/office/drawing/2010/main">
                <a14:imgLayer r:embed="rId35">
                  <a14:imgEffect>
                    <a14:sharpenSoften amount="50000"/>
                  </a14:imgEffect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7687" y="54411562"/>
          <a:ext cx="2746376" cy="2059782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43</xdr:row>
      <xdr:rowOff>297656</xdr:rowOff>
    </xdr:from>
    <xdr:to>
      <xdr:col>1</xdr:col>
      <xdr:colOff>2586728</xdr:colOff>
      <xdr:row>45</xdr:row>
      <xdr:rowOff>35718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5C5B4297-183B-46C0-A99F-8832D24713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8417" t="40154" r="4297" b="23938"/>
        <a:stretch/>
      </xdr:blipFill>
      <xdr:spPr>
        <a:xfrm>
          <a:off x="1012031" y="57828656"/>
          <a:ext cx="2015228" cy="57150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_&#1052;&#1045;&#1041;&#1045;&#1051;&#1068;/_&#1055;&#1056;&#1040;&#1049;&#1057;%20&#1051;&#1048;&#1057;&#1058;&#1067;/&#1055;&#1088;&#1072;&#1081;&#1089;%202024/1_&#1042;&#1045;&#1056;&#1057;&#1058;&#1040;&#1050;&#1048;__&#1058;&#1059;&#1052;&#1041;&#1067;_03_24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Верстаки_Легкие"/>
      <sheetName val="Верстаки_Тумбы_Средние"/>
      <sheetName val="Верстаки_Тумбы Тяжелые"/>
      <sheetName val="Перфо ЭКРАНЫ и Держатели"/>
      <sheetName val="Стулья Промышленные"/>
      <sheetName val="вес и объм"/>
    </sheetNames>
    <sheetDataSet>
      <sheetData sheetId="0"/>
      <sheetData sheetId="1"/>
      <sheetData sheetId="2"/>
      <sheetData sheetId="3">
        <row r="63">
          <cell r="E63">
            <v>852</v>
          </cell>
        </row>
        <row r="64">
          <cell r="E64">
            <v>894</v>
          </cell>
        </row>
        <row r="65">
          <cell r="E65">
            <v>582</v>
          </cell>
        </row>
        <row r="66">
          <cell r="E66">
            <v>568</v>
          </cell>
        </row>
        <row r="69">
          <cell r="E69">
            <v>1136</v>
          </cell>
        </row>
      </sheetData>
      <sheetData sheetId="4"/>
      <sheetData sheetId="5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okbarsenal.ru/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://www.okbarsenal.ru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FF00"/>
    <pageSetUpPr fitToPage="1"/>
  </sheetPr>
  <dimension ref="A1:G29"/>
  <sheetViews>
    <sheetView zoomScale="90" zoomScaleNormal="90" workbookViewId="0">
      <selection activeCell="B17" sqref="B17"/>
    </sheetView>
  </sheetViews>
  <sheetFormatPr defaultColWidth="9.140625" defaultRowHeight="15" x14ac:dyDescent="0.25"/>
  <cols>
    <col min="1" max="1" width="9.140625" style="2"/>
    <col min="2" max="2" width="28.42578125" style="2" customWidth="1"/>
    <col min="3" max="3" width="39.42578125" style="2" customWidth="1"/>
    <col min="4" max="4" width="80.140625" style="2" customWidth="1"/>
    <col min="5" max="5" width="16.140625" style="17" customWidth="1"/>
    <col min="6" max="6" width="58.140625" style="2" customWidth="1"/>
    <col min="7" max="7" width="30" style="2" customWidth="1"/>
    <col min="8" max="8" width="51.42578125" style="2" customWidth="1"/>
    <col min="9" max="9" width="9.140625" style="2"/>
    <col min="10" max="10" width="11.42578125" style="2" customWidth="1"/>
    <col min="11" max="11" width="16.85546875" style="2" customWidth="1"/>
    <col min="12" max="16384" width="9.140625" style="2"/>
  </cols>
  <sheetData>
    <row r="1" spans="1:7" s="1" customFormat="1" ht="103.5" customHeight="1" x14ac:dyDescent="0.25">
      <c r="A1" s="78" t="s">
        <v>93</v>
      </c>
      <c r="B1" s="79"/>
      <c r="C1" s="79"/>
      <c r="D1" s="80"/>
      <c r="E1" s="11" t="s">
        <v>5</v>
      </c>
      <c r="F1" s="47" t="s">
        <v>6</v>
      </c>
      <c r="G1" s="3"/>
    </row>
    <row r="2" spans="1:7" ht="169.5" customHeight="1" x14ac:dyDescent="0.25">
      <c r="A2" s="4">
        <v>1</v>
      </c>
      <c r="B2" s="12" t="s">
        <v>24</v>
      </c>
      <c r="C2" s="5"/>
      <c r="D2" s="12" t="s">
        <v>97</v>
      </c>
      <c r="E2" s="66">
        <f>E10+E13+E14+E15+E19+E26*2+E27+E28</f>
        <v>38613.632749999997</v>
      </c>
      <c r="F2" s="3"/>
      <c r="G2" s="3"/>
    </row>
    <row r="3" spans="1:7" ht="170.25" customHeight="1" x14ac:dyDescent="0.25">
      <c r="A3" s="6">
        <v>2</v>
      </c>
      <c r="B3" s="12" t="s">
        <v>25</v>
      </c>
      <c r="C3" s="7"/>
      <c r="D3" s="12" t="s">
        <v>98</v>
      </c>
      <c r="E3" s="66">
        <f>E11+E13+E14+E15+E19+E26+E26+E27+E28</f>
        <v>52905.632749999997</v>
      </c>
      <c r="F3" s="3"/>
      <c r="G3" s="3"/>
    </row>
    <row r="4" spans="1:7" ht="184.5" customHeight="1" x14ac:dyDescent="0.25">
      <c r="A4" s="6">
        <v>4</v>
      </c>
      <c r="B4" s="12" t="s">
        <v>26</v>
      </c>
      <c r="C4" s="13"/>
      <c r="D4" s="14" t="s">
        <v>96</v>
      </c>
      <c r="E4" s="66">
        <f>E10+E12+E15+E14+E19+E26*2+E27+E28+E23+E24</f>
        <v>74615.632750000004</v>
      </c>
      <c r="F4" s="3"/>
      <c r="G4" s="3"/>
    </row>
    <row r="5" spans="1:7" ht="168.75" customHeight="1" x14ac:dyDescent="0.25">
      <c r="A5" s="6">
        <v>6</v>
      </c>
      <c r="B5" s="12" t="s">
        <v>27</v>
      </c>
      <c r="C5" s="13"/>
      <c r="D5" s="14" t="s">
        <v>99</v>
      </c>
      <c r="E5" s="66">
        <f>E10*2+E16+E13+E21+E26*2+E27+E28+E25</f>
        <v>56882.677500000005</v>
      </c>
      <c r="F5" s="3"/>
      <c r="G5" s="3"/>
    </row>
    <row r="6" spans="1:7" ht="194.25" x14ac:dyDescent="0.25">
      <c r="A6" s="6">
        <v>8</v>
      </c>
      <c r="B6" s="12" t="s">
        <v>28</v>
      </c>
      <c r="C6" s="13"/>
      <c r="D6" s="14" t="s">
        <v>100</v>
      </c>
      <c r="E6" s="66">
        <f>E10+E11+E13+E16+E21+E25+E26*2+E27+E28</f>
        <v>71174.677500000005</v>
      </c>
      <c r="F6" s="3"/>
      <c r="G6" s="3"/>
    </row>
    <row r="7" spans="1:7" ht="168" customHeight="1" x14ac:dyDescent="0.25">
      <c r="A7" s="4">
        <v>9</v>
      </c>
      <c r="B7" s="12" t="s">
        <v>29</v>
      </c>
      <c r="C7" s="13"/>
      <c r="D7" s="14" t="s">
        <v>101</v>
      </c>
      <c r="E7" s="66">
        <f>E11*2+E16+E13+E21+E26*2+E27+E28+E25</f>
        <v>85466.677500000005</v>
      </c>
      <c r="F7" s="3"/>
      <c r="G7" s="3"/>
    </row>
    <row r="8" spans="1:7" ht="184.5" customHeight="1" x14ac:dyDescent="0.25">
      <c r="A8" s="6">
        <v>10</v>
      </c>
      <c r="B8" s="12" t="s">
        <v>94</v>
      </c>
      <c r="C8" s="13"/>
      <c r="D8" s="14" t="s">
        <v>109</v>
      </c>
      <c r="E8" s="66">
        <f>E10*2+E12+E18+E22+E25+E26*2+E27+E28</f>
        <v>95300.77900000001</v>
      </c>
      <c r="F8" s="3"/>
      <c r="G8" s="3"/>
    </row>
    <row r="9" spans="1:7" ht="184.5" customHeight="1" x14ac:dyDescent="0.25">
      <c r="A9" s="6">
        <v>12</v>
      </c>
      <c r="B9" s="12" t="s">
        <v>95</v>
      </c>
      <c r="C9" s="13"/>
      <c r="D9" s="14" t="s">
        <v>110</v>
      </c>
      <c r="E9" s="66">
        <f>E10*2+E11*2+E18+E22+E25+E26*2+E27+E28</f>
        <v>114343.77900000001</v>
      </c>
      <c r="F9" s="3"/>
      <c r="G9" s="3"/>
    </row>
    <row r="10" spans="1:7" ht="63" x14ac:dyDescent="0.25">
      <c r="A10" s="7">
        <v>1</v>
      </c>
      <c r="B10" s="15" t="s">
        <v>7</v>
      </c>
      <c r="C10" s="81"/>
      <c r="D10" s="8" t="s">
        <v>59</v>
      </c>
      <c r="E10" s="58">
        <v>14532</v>
      </c>
      <c r="F10" s="3"/>
      <c r="G10" s="3"/>
    </row>
    <row r="11" spans="1:7" ht="63" x14ac:dyDescent="0.25">
      <c r="A11" s="7">
        <v>2</v>
      </c>
      <c r="B11" s="15" t="s">
        <v>8</v>
      </c>
      <c r="C11" s="82"/>
      <c r="D11" s="8" t="s">
        <v>58</v>
      </c>
      <c r="E11" s="58">
        <v>28824</v>
      </c>
      <c r="F11" s="3"/>
      <c r="G11" s="3"/>
    </row>
    <row r="12" spans="1:7" ht="78.75" x14ac:dyDescent="0.25">
      <c r="A12" s="7">
        <v>3</v>
      </c>
      <c r="B12" s="15" t="s">
        <v>9</v>
      </c>
      <c r="C12" s="83"/>
      <c r="D12" s="8" t="s">
        <v>57</v>
      </c>
      <c r="E12" s="58">
        <v>38605</v>
      </c>
      <c r="F12" s="3"/>
      <c r="G12" s="3"/>
    </row>
    <row r="13" spans="1:7" ht="49.5" customHeight="1" x14ac:dyDescent="0.25">
      <c r="A13" s="7">
        <v>4</v>
      </c>
      <c r="B13" s="15" t="s">
        <v>10</v>
      </c>
      <c r="C13" s="15"/>
      <c r="D13" s="8" t="s">
        <v>60</v>
      </c>
      <c r="E13" s="59">
        <v>3582</v>
      </c>
      <c r="F13" s="3"/>
    </row>
    <row r="14" spans="1:7" ht="38.25" customHeight="1" x14ac:dyDescent="0.25">
      <c r="A14" s="7">
        <v>5</v>
      </c>
      <c r="B14" s="15" t="s">
        <v>11</v>
      </c>
      <c r="C14" s="15"/>
      <c r="D14" s="9" t="s">
        <v>102</v>
      </c>
      <c r="E14" s="59">
        <v>2377</v>
      </c>
    </row>
    <row r="15" spans="1:7" ht="42.75" customHeight="1" x14ac:dyDescent="0.25">
      <c r="A15" s="7">
        <v>6</v>
      </c>
      <c r="B15" s="15" t="s">
        <v>12</v>
      </c>
      <c r="C15" s="15"/>
      <c r="D15" s="9" t="s">
        <v>61</v>
      </c>
      <c r="E15" s="59">
        <v>9481.5367499999993</v>
      </c>
    </row>
    <row r="16" spans="1:7" ht="44.25" customHeight="1" x14ac:dyDescent="0.25">
      <c r="A16" s="7">
        <v>7</v>
      </c>
      <c r="B16" s="15" t="s">
        <v>13</v>
      </c>
      <c r="C16" s="15"/>
      <c r="D16" s="9" t="s">
        <v>62</v>
      </c>
      <c r="E16" s="59">
        <v>13094.392500000002</v>
      </c>
    </row>
    <row r="17" spans="1:6" ht="44.25" customHeight="1" x14ac:dyDescent="0.25">
      <c r="A17" s="7"/>
      <c r="B17" s="15" t="s">
        <v>105</v>
      </c>
      <c r="C17" s="15"/>
      <c r="D17" s="65" t="s">
        <v>107</v>
      </c>
      <c r="E17" s="64">
        <v>13074.037570361517</v>
      </c>
    </row>
    <row r="18" spans="1:6" ht="44.25" customHeight="1" x14ac:dyDescent="0.25">
      <c r="A18" s="7"/>
      <c r="B18" s="15" t="s">
        <v>106</v>
      </c>
      <c r="C18" s="15"/>
      <c r="D18" s="65" t="s">
        <v>108</v>
      </c>
      <c r="E18" s="64">
        <v>16212.105000000003</v>
      </c>
    </row>
    <row r="19" spans="1:6" ht="18.75" x14ac:dyDescent="0.25">
      <c r="A19" s="7">
        <v>10</v>
      </c>
      <c r="B19" s="16" t="s">
        <v>15</v>
      </c>
      <c r="C19" s="75"/>
      <c r="D19" s="9" t="s">
        <v>63</v>
      </c>
      <c r="E19" s="60">
        <v>5787.0959999999995</v>
      </c>
    </row>
    <row r="20" spans="1:6" ht="18.75" x14ac:dyDescent="0.25">
      <c r="A20" s="7">
        <v>11</v>
      </c>
      <c r="B20" s="16" t="s">
        <v>16</v>
      </c>
      <c r="C20" s="76"/>
      <c r="D20" s="9" t="s">
        <v>64</v>
      </c>
      <c r="E20" s="60">
        <v>6094.20525</v>
      </c>
    </row>
    <row r="21" spans="1:6" ht="18.75" x14ac:dyDescent="0.25">
      <c r="A21" s="7">
        <v>12</v>
      </c>
      <c r="B21" s="16" t="s">
        <v>17</v>
      </c>
      <c r="C21" s="76"/>
      <c r="D21" s="9" t="s">
        <v>65</v>
      </c>
      <c r="E21" s="60">
        <v>7152.2849999999999</v>
      </c>
    </row>
    <row r="22" spans="1:6" ht="18.75" x14ac:dyDescent="0.25">
      <c r="A22" s="7">
        <v>13</v>
      </c>
      <c r="B22" s="16" t="s">
        <v>18</v>
      </c>
      <c r="C22" s="77"/>
      <c r="D22" s="9" t="s">
        <v>66</v>
      </c>
      <c r="E22" s="60">
        <v>7429.674</v>
      </c>
    </row>
    <row r="23" spans="1:6" ht="38.25" customHeight="1" x14ac:dyDescent="0.25">
      <c r="A23" s="7">
        <v>14</v>
      </c>
      <c r="B23" s="70" t="s">
        <v>14</v>
      </c>
      <c r="C23" s="70"/>
      <c r="D23" s="10" t="s">
        <v>32</v>
      </c>
      <c r="E23" s="60">
        <f>'[1]Перфо ЭКРАНЫ и Держатели'!$E$64</f>
        <v>894</v>
      </c>
    </row>
    <row r="24" spans="1:6" ht="34.5" customHeight="1" x14ac:dyDescent="0.25">
      <c r="A24" s="7">
        <v>15</v>
      </c>
      <c r="B24" s="71"/>
      <c r="C24" s="71"/>
      <c r="D24" s="63" t="s">
        <v>104</v>
      </c>
      <c r="E24" s="60">
        <v>85</v>
      </c>
    </row>
    <row r="25" spans="1:6" ht="31.5" x14ac:dyDescent="0.25">
      <c r="A25" s="7">
        <v>16</v>
      </c>
      <c r="B25" s="71"/>
      <c r="C25" s="71"/>
      <c r="D25" s="10" t="s">
        <v>30</v>
      </c>
      <c r="E25" s="60">
        <f>'[1]Перфо ЭКРАНЫ и Держатели'!$E$69</f>
        <v>1136</v>
      </c>
    </row>
    <row r="26" spans="1:6" ht="31.5" x14ac:dyDescent="0.25">
      <c r="A26" s="7">
        <v>17</v>
      </c>
      <c r="B26" s="71"/>
      <c r="C26" s="71"/>
      <c r="D26" s="61" t="s">
        <v>103</v>
      </c>
      <c r="E26" s="62">
        <v>852</v>
      </c>
    </row>
    <row r="27" spans="1:6" ht="30.75" customHeight="1" x14ac:dyDescent="0.25">
      <c r="A27" s="7">
        <v>18</v>
      </c>
      <c r="B27" s="71"/>
      <c r="C27" s="71"/>
      <c r="D27" s="10" t="s">
        <v>50</v>
      </c>
      <c r="E27" s="60">
        <f>'[1]Перфо ЭКРАНЫ и Держатели'!$E$66</f>
        <v>568</v>
      </c>
    </row>
    <row r="28" spans="1:6" ht="31.5" x14ac:dyDescent="0.25">
      <c r="A28" s="7">
        <v>19</v>
      </c>
      <c r="B28" s="72"/>
      <c r="C28" s="72"/>
      <c r="D28" s="10" t="s">
        <v>31</v>
      </c>
      <c r="E28" s="60">
        <f>'[1]Перфо ЭКРАНЫ и Держатели'!$E$65</f>
        <v>582</v>
      </c>
    </row>
    <row r="29" spans="1:6" ht="66.75" customHeight="1" x14ac:dyDescent="0.25">
      <c r="A29" s="73" t="s">
        <v>111</v>
      </c>
      <c r="B29" s="74"/>
      <c r="C29" s="74"/>
      <c r="D29" s="74"/>
      <c r="E29" s="74"/>
      <c r="F29" s="3"/>
    </row>
  </sheetData>
  <mergeCells count="6">
    <mergeCell ref="C23:C28"/>
    <mergeCell ref="B23:B28"/>
    <mergeCell ref="A29:E29"/>
    <mergeCell ref="C19:C22"/>
    <mergeCell ref="A1:D1"/>
    <mergeCell ref="C10:C12"/>
  </mergeCells>
  <hyperlinks>
    <hyperlink ref="F1" r:id="rId1" xr:uid="{00000000-0004-0000-0000-000000000000}"/>
  </hyperlinks>
  <pageMargins left="0.7" right="0.7" top="0.75" bottom="0.75" header="0.3" footer="0.3"/>
  <pageSetup paperSize="9" scale="37" fitToHeight="0" orientation="portrait" r:id="rId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0000"/>
    <pageSetUpPr fitToPage="1"/>
  </sheetPr>
  <dimension ref="A1:G48"/>
  <sheetViews>
    <sheetView tabSelected="1" zoomScale="80" zoomScaleNormal="80" workbookViewId="0">
      <selection activeCell="F22" sqref="F22"/>
    </sheetView>
  </sheetViews>
  <sheetFormatPr defaultColWidth="9.140625" defaultRowHeight="14.25" x14ac:dyDescent="0.2"/>
  <cols>
    <col min="1" max="1" width="6.5703125" style="19" customWidth="1"/>
    <col min="2" max="2" width="44.5703125" style="19" customWidth="1"/>
    <col min="3" max="3" width="108.85546875" style="19" customWidth="1"/>
    <col min="4" max="4" width="17.5703125" style="43" customWidth="1"/>
    <col min="5" max="5" width="22.5703125" style="43" customWidth="1"/>
    <col min="6" max="6" width="31.7109375" style="19" customWidth="1"/>
    <col min="7" max="7" width="14.140625" style="19" customWidth="1"/>
    <col min="8" max="16384" width="9.140625" style="19"/>
  </cols>
  <sheetData>
    <row r="1" spans="1:7" s="18" customFormat="1" ht="125.25" customHeight="1" x14ac:dyDescent="0.2">
      <c r="A1" s="85" t="s">
        <v>112</v>
      </c>
      <c r="B1" s="86"/>
      <c r="C1" s="87"/>
      <c r="D1" s="88" t="s">
        <v>6</v>
      </c>
      <c r="E1" s="89"/>
    </row>
    <row r="2" spans="1:7" ht="42" customHeight="1" x14ac:dyDescent="0.2">
      <c r="A2" s="90" t="s">
        <v>1</v>
      </c>
      <c r="B2" s="90" t="s">
        <v>2</v>
      </c>
      <c r="C2" s="90" t="s">
        <v>52</v>
      </c>
      <c r="D2" s="96" t="s">
        <v>3</v>
      </c>
      <c r="E2" s="97"/>
      <c r="F2" s="18"/>
    </row>
    <row r="3" spans="1:7" ht="46.5" customHeight="1" x14ac:dyDescent="0.2">
      <c r="A3" s="91"/>
      <c r="B3" s="91"/>
      <c r="C3" s="91"/>
      <c r="D3" s="20" t="s">
        <v>20</v>
      </c>
      <c r="E3" s="20" t="s">
        <v>19</v>
      </c>
      <c r="F3" s="18"/>
    </row>
    <row r="4" spans="1:7" s="25" customFormat="1" ht="213" customHeight="1" x14ac:dyDescent="0.2">
      <c r="A4" s="21">
        <v>1</v>
      </c>
      <c r="B4" s="22"/>
      <c r="C4" s="23" t="s">
        <v>73</v>
      </c>
      <c r="D4" s="24">
        <f>D21+D24*4+D25*2+D31*2+D37*4+D40+D41</f>
        <v>317806.32674024807</v>
      </c>
      <c r="E4" s="24">
        <f>D21+D25*2+D24*4+D35*2+D37*4+D40+D41</f>
        <v>363658.25159952504</v>
      </c>
    </row>
    <row r="5" spans="1:7" s="25" customFormat="1" ht="175.9" customHeight="1" x14ac:dyDescent="0.2">
      <c r="A5" s="21">
        <v>2</v>
      </c>
      <c r="B5" s="22"/>
      <c r="C5" s="23" t="s">
        <v>74</v>
      </c>
      <c r="D5" s="24">
        <f>D21*2+D24*2+D28*2+D31*2+D37*4+D40+D41+D27</f>
        <v>387241.32674024807</v>
      </c>
      <c r="E5" s="24">
        <f>D5-D31*2+D35*2</f>
        <v>433093.25159952504</v>
      </c>
    </row>
    <row r="6" spans="1:7" ht="189" customHeight="1" x14ac:dyDescent="0.2">
      <c r="A6" s="21">
        <v>3</v>
      </c>
      <c r="B6" s="26"/>
      <c r="C6" s="23" t="s">
        <v>92</v>
      </c>
      <c r="D6" s="24">
        <f>D23*2+D24*2+D32+D39+D40+D41</f>
        <v>155405.69299610937</v>
      </c>
      <c r="E6" s="24">
        <f>D6-D32+D36</f>
        <v>172145.69299610937</v>
      </c>
    </row>
    <row r="7" spans="1:7" ht="195" customHeight="1" x14ac:dyDescent="0.25">
      <c r="A7" s="21">
        <v>4</v>
      </c>
      <c r="B7" s="26"/>
      <c r="C7" s="23" t="s">
        <v>70</v>
      </c>
      <c r="D7" s="24"/>
      <c r="E7" s="24">
        <f>E16*2</f>
        <v>307225.25159952504</v>
      </c>
      <c r="F7" s="48"/>
    </row>
    <row r="8" spans="1:7" ht="195" customHeight="1" x14ac:dyDescent="0.25">
      <c r="A8" s="21"/>
      <c r="B8" s="21"/>
      <c r="C8" s="23" t="s">
        <v>72</v>
      </c>
      <c r="D8" s="24"/>
      <c r="E8" s="24">
        <f>E7+D24*2+D34*1.5+D37*3+D27</f>
        <v>455512.69029916881</v>
      </c>
      <c r="F8" s="48"/>
    </row>
    <row r="9" spans="1:7" s="25" customFormat="1" ht="202.9" customHeight="1" x14ac:dyDescent="0.2">
      <c r="A9" s="21">
        <v>5</v>
      </c>
      <c r="B9" s="22"/>
      <c r="C9" s="23" t="s">
        <v>87</v>
      </c>
      <c r="D9" s="24">
        <f>D21+D23+D25+D24*4+D30*2+D38*2+D40+D41</f>
        <v>300810.26324840623</v>
      </c>
      <c r="E9" s="24"/>
    </row>
    <row r="10" spans="1:7" ht="169.5" customHeight="1" x14ac:dyDescent="0.2">
      <c r="A10" s="21">
        <v>6</v>
      </c>
      <c r="B10" s="26"/>
      <c r="C10" s="23" t="s">
        <v>55</v>
      </c>
      <c r="D10" s="24">
        <f>D21+D25*2+D30*2+D38*2+D40+D41+D27</f>
        <v>246847.26324840626</v>
      </c>
      <c r="E10" s="24"/>
      <c r="G10" s="27" t="s">
        <v>23</v>
      </c>
    </row>
    <row r="11" spans="1:7" ht="169.5" customHeight="1" x14ac:dyDescent="0.2">
      <c r="A11" s="21"/>
      <c r="B11" s="26"/>
      <c r="C11" s="23" t="s">
        <v>71</v>
      </c>
      <c r="D11" s="24">
        <f>D25*2+D30*2+D38*2+D40+D41+D27</f>
        <v>170287.26324840626</v>
      </c>
      <c r="E11" s="24"/>
      <c r="G11" s="27"/>
    </row>
    <row r="12" spans="1:7" ht="228.75" customHeight="1" x14ac:dyDescent="0.2">
      <c r="A12" s="21">
        <v>7</v>
      </c>
      <c r="B12" s="26"/>
      <c r="C12" s="23" t="s">
        <v>75</v>
      </c>
      <c r="D12" s="24">
        <f>D24*2+D27+D28*2+D31*2+D37*4+D40+D41</f>
        <v>234121.32674024807</v>
      </c>
      <c r="E12" s="55"/>
      <c r="G12" s="27"/>
    </row>
    <row r="13" spans="1:7" ht="180" customHeight="1" x14ac:dyDescent="0.2">
      <c r="A13" s="21">
        <v>8</v>
      </c>
      <c r="B13" s="26"/>
      <c r="C13" s="23" t="s">
        <v>53</v>
      </c>
      <c r="D13" s="44"/>
      <c r="E13" s="24">
        <f>D21*3+D36+D39+D40+D41+41150+23873*3</f>
        <v>431458.69299610937</v>
      </c>
      <c r="F13" s="45"/>
      <c r="G13" s="27"/>
    </row>
    <row r="14" spans="1:7" ht="219.75" customHeight="1" x14ac:dyDescent="0.2">
      <c r="A14" s="21">
        <v>9</v>
      </c>
      <c r="B14" s="26"/>
      <c r="C14" s="23" t="s">
        <v>48</v>
      </c>
      <c r="D14" s="24"/>
      <c r="E14" s="24">
        <f>D24*2+D26*3+D34*2+D38*2</f>
        <v>274227.26324840623</v>
      </c>
      <c r="G14" s="27"/>
    </row>
    <row r="15" spans="1:7" ht="219.75" customHeight="1" x14ac:dyDescent="0.2">
      <c r="A15" s="21">
        <v>10</v>
      </c>
      <c r="B15" s="26"/>
      <c r="C15" s="23" t="s">
        <v>76</v>
      </c>
      <c r="D15" s="24">
        <f>D26*2+D29+D32+D39+D40+D41</f>
        <v>192522.69299610937</v>
      </c>
      <c r="E15" s="24">
        <f>D15-D32+D36</f>
        <v>209262.69299610937</v>
      </c>
      <c r="G15" s="27"/>
    </row>
    <row r="16" spans="1:7" ht="169.5" customHeight="1" x14ac:dyDescent="0.2">
      <c r="A16" s="21">
        <v>11</v>
      </c>
      <c r="B16" s="26"/>
      <c r="C16" s="23" t="s">
        <v>54</v>
      </c>
      <c r="D16" s="24"/>
      <c r="E16" s="24">
        <f>D24*2+D26+D35+D37*2+D40+D41</f>
        <v>153612.62579976252</v>
      </c>
      <c r="G16" s="27"/>
    </row>
    <row r="17" spans="1:7" ht="168" customHeight="1" x14ac:dyDescent="0.2">
      <c r="A17" s="21">
        <v>12</v>
      </c>
      <c r="B17" s="26"/>
      <c r="C17" s="28" t="s">
        <v>77</v>
      </c>
      <c r="D17" s="24"/>
      <c r="E17" s="24">
        <f>D26*2+D35</f>
        <v>109648</v>
      </c>
      <c r="G17" s="27"/>
    </row>
    <row r="18" spans="1:7" ht="151.5" customHeight="1" x14ac:dyDescent="0.2">
      <c r="A18" s="21">
        <v>13</v>
      </c>
      <c r="B18" s="26"/>
      <c r="C18" s="28" t="s">
        <v>78</v>
      </c>
      <c r="D18" s="24"/>
      <c r="E18" s="24">
        <f>D26*2+D36</f>
        <v>114748</v>
      </c>
      <c r="G18" s="27"/>
    </row>
    <row r="19" spans="1:7" ht="169.5" customHeight="1" x14ac:dyDescent="0.2">
      <c r="A19" s="21">
        <v>14</v>
      </c>
      <c r="B19" s="26"/>
      <c r="C19" s="28" t="s">
        <v>49</v>
      </c>
      <c r="D19" s="24"/>
      <c r="E19" s="24">
        <f>D26+D34/2</f>
        <v>51974</v>
      </c>
      <c r="G19" s="27"/>
    </row>
    <row r="20" spans="1:7" ht="27" customHeight="1" x14ac:dyDescent="0.2">
      <c r="A20" s="93" t="s">
        <v>0</v>
      </c>
      <c r="B20" s="93"/>
      <c r="C20" s="93"/>
      <c r="D20" s="93"/>
      <c r="E20" s="93"/>
    </row>
    <row r="21" spans="1:7" ht="63.75" customHeight="1" x14ac:dyDescent="0.3">
      <c r="A21" s="29">
        <v>1</v>
      </c>
      <c r="B21" s="30" t="s">
        <v>36</v>
      </c>
      <c r="C21" s="31" t="s">
        <v>86</v>
      </c>
      <c r="D21" s="64">
        <v>76560</v>
      </c>
      <c r="E21" s="32"/>
      <c r="F21" s="46"/>
    </row>
    <row r="22" spans="1:7" ht="57.75" customHeight="1" x14ac:dyDescent="0.2">
      <c r="A22" s="29">
        <v>2</v>
      </c>
      <c r="B22" s="30" t="s">
        <v>79</v>
      </c>
      <c r="C22" s="31" t="s">
        <v>88</v>
      </c>
      <c r="D22" s="64">
        <v>29099</v>
      </c>
      <c r="E22" s="32"/>
    </row>
    <row r="23" spans="1:7" ht="45.75" customHeight="1" x14ac:dyDescent="0.2">
      <c r="A23" s="29">
        <v>3</v>
      </c>
      <c r="B23" s="30" t="s">
        <v>80</v>
      </c>
      <c r="C23" s="31" t="s">
        <v>89</v>
      </c>
      <c r="D23" s="64">
        <v>27036</v>
      </c>
      <c r="E23" s="56"/>
    </row>
    <row r="24" spans="1:7" ht="69.75" customHeight="1" x14ac:dyDescent="0.2">
      <c r="A24" s="29">
        <v>4</v>
      </c>
      <c r="B24" s="33" t="s">
        <v>35</v>
      </c>
      <c r="C24" s="31" t="s">
        <v>84</v>
      </c>
      <c r="D24" s="69">
        <f>'LOFT ВЕРСТАКИ'!E10</f>
        <v>14532</v>
      </c>
      <c r="E24" s="32"/>
      <c r="F24" s="84"/>
    </row>
    <row r="25" spans="1:7" ht="63.75" customHeight="1" x14ac:dyDescent="0.2">
      <c r="A25" s="29">
        <v>5</v>
      </c>
      <c r="B25" s="33" t="s">
        <v>8</v>
      </c>
      <c r="C25" s="31" t="s">
        <v>83</v>
      </c>
      <c r="D25" s="64">
        <f>'LOFT ВЕРСТАКИ'!E11</f>
        <v>28824</v>
      </c>
      <c r="E25" s="32"/>
      <c r="F25" s="84"/>
    </row>
    <row r="26" spans="1:7" ht="63.75" customHeight="1" x14ac:dyDescent="0.2">
      <c r="A26" s="29">
        <v>6</v>
      </c>
      <c r="B26" s="54" t="s">
        <v>42</v>
      </c>
      <c r="C26" s="51" t="s">
        <v>82</v>
      </c>
      <c r="D26" s="64">
        <f>D25+8000</f>
        <v>36824</v>
      </c>
      <c r="E26" s="32"/>
    </row>
    <row r="27" spans="1:7" ht="51.75" customHeight="1" x14ac:dyDescent="0.2">
      <c r="A27" s="29">
        <v>8</v>
      </c>
      <c r="B27" s="33" t="s">
        <v>56</v>
      </c>
      <c r="C27" s="31" t="s">
        <v>38</v>
      </c>
      <c r="D27" s="64">
        <f>'LOFT ВЕРСТАКИ'!E14</f>
        <v>2377</v>
      </c>
      <c r="E27" s="32"/>
    </row>
    <row r="28" spans="1:7" ht="72" customHeight="1" x14ac:dyDescent="0.2">
      <c r="A28" s="29">
        <v>9</v>
      </c>
      <c r="B28" s="33" t="s">
        <v>9</v>
      </c>
      <c r="C28" s="31" t="s">
        <v>44</v>
      </c>
      <c r="D28" s="64">
        <f>'LOFT ВЕРСТАКИ'!E12</f>
        <v>38605</v>
      </c>
      <c r="E28" s="32"/>
      <c r="F28" s="50"/>
    </row>
    <row r="29" spans="1:7" ht="72" customHeight="1" x14ac:dyDescent="0.2">
      <c r="A29" s="29">
        <v>10</v>
      </c>
      <c r="B29" s="54" t="s">
        <v>43</v>
      </c>
      <c r="C29" s="51" t="s">
        <v>45</v>
      </c>
      <c r="D29" s="64">
        <f>D28+8000</f>
        <v>46605</v>
      </c>
      <c r="E29" s="32"/>
    </row>
    <row r="30" spans="1:7" ht="42.75" customHeight="1" x14ac:dyDescent="0.2">
      <c r="A30" s="29">
        <v>11</v>
      </c>
      <c r="B30" s="52" t="s">
        <v>37</v>
      </c>
      <c r="C30" s="53" t="s">
        <v>34</v>
      </c>
      <c r="D30" s="64">
        <v>16022</v>
      </c>
      <c r="E30" s="32"/>
    </row>
    <row r="31" spans="1:7" ht="42.75" customHeight="1" x14ac:dyDescent="0.2">
      <c r="A31" s="57">
        <v>12</v>
      </c>
      <c r="B31" s="67" t="s">
        <v>105</v>
      </c>
      <c r="C31" s="65" t="s">
        <v>107</v>
      </c>
      <c r="D31" s="64">
        <v>13074.037570361517</v>
      </c>
      <c r="E31" s="32"/>
    </row>
    <row r="32" spans="1:7" ht="42.75" customHeight="1" x14ac:dyDescent="0.2">
      <c r="A32" s="29">
        <v>13</v>
      </c>
      <c r="B32" s="52" t="s">
        <v>67</v>
      </c>
      <c r="C32" s="53" t="s">
        <v>90</v>
      </c>
      <c r="D32" s="64">
        <v>24360</v>
      </c>
      <c r="E32" s="32"/>
    </row>
    <row r="33" spans="1:6" ht="42.75" customHeight="1" x14ac:dyDescent="0.2">
      <c r="A33" s="57">
        <v>14</v>
      </c>
      <c r="B33" s="67" t="s">
        <v>106</v>
      </c>
      <c r="C33" s="65" t="s">
        <v>108</v>
      </c>
      <c r="D33" s="64">
        <v>16212.105000000003</v>
      </c>
      <c r="E33" s="32"/>
    </row>
    <row r="34" spans="1:6" ht="51.75" customHeight="1" x14ac:dyDescent="0.2">
      <c r="A34" s="29">
        <v>15</v>
      </c>
      <c r="B34" s="94" t="s">
        <v>81</v>
      </c>
      <c r="C34" s="51" t="s">
        <v>85</v>
      </c>
      <c r="D34" s="64">
        <v>30300</v>
      </c>
      <c r="E34" s="32"/>
    </row>
    <row r="35" spans="1:6" ht="51.75" customHeight="1" x14ac:dyDescent="0.2">
      <c r="A35" s="29">
        <v>16</v>
      </c>
      <c r="B35" s="94"/>
      <c r="C35" s="51" t="s">
        <v>68</v>
      </c>
      <c r="D35" s="64">
        <v>36000</v>
      </c>
      <c r="E35" s="32"/>
    </row>
    <row r="36" spans="1:6" ht="51.75" customHeight="1" x14ac:dyDescent="0.2">
      <c r="A36" s="29">
        <v>17</v>
      </c>
      <c r="B36" s="95"/>
      <c r="C36" s="51" t="s">
        <v>69</v>
      </c>
      <c r="D36" s="64">
        <v>41100</v>
      </c>
      <c r="E36" s="32"/>
    </row>
    <row r="37" spans="1:6" ht="51.75" customHeight="1" x14ac:dyDescent="0.2">
      <c r="A37" s="29">
        <v>18</v>
      </c>
      <c r="B37" s="92" t="s">
        <v>4</v>
      </c>
      <c r="C37" s="34" t="s">
        <v>46</v>
      </c>
      <c r="D37" s="64">
        <v>23798.812899881257</v>
      </c>
      <c r="E37" s="32"/>
      <c r="F37" s="49"/>
    </row>
    <row r="38" spans="1:6" ht="51.75" customHeight="1" x14ac:dyDescent="0.2">
      <c r="A38" s="29">
        <v>19</v>
      </c>
      <c r="B38" s="92"/>
      <c r="C38" s="34" t="s">
        <v>47</v>
      </c>
      <c r="D38" s="64">
        <v>37045.631624203132</v>
      </c>
      <c r="E38" s="32"/>
    </row>
    <row r="39" spans="1:6" ht="30.75" customHeight="1" x14ac:dyDescent="0.2">
      <c r="A39" s="29">
        <v>20</v>
      </c>
      <c r="B39" s="92"/>
      <c r="C39" s="34" t="s">
        <v>91</v>
      </c>
      <c r="D39" s="64">
        <v>43782.69299610937</v>
      </c>
      <c r="E39" s="32"/>
    </row>
    <row r="40" spans="1:6" ht="120.75" customHeight="1" x14ac:dyDescent="0.2">
      <c r="A40" s="29">
        <v>21</v>
      </c>
      <c r="B40" s="98"/>
      <c r="C40" s="31" t="s">
        <v>51</v>
      </c>
      <c r="D40" s="64">
        <f>'LOFT ВЕРСТАКИ'!E26+'LOFT ВЕРСТАКИ'!E27+'LOFT ВЕРСТАКИ'!E28</f>
        <v>2002</v>
      </c>
      <c r="E40" s="32"/>
    </row>
    <row r="41" spans="1:6" ht="47.25" x14ac:dyDescent="0.2">
      <c r="A41" s="29">
        <v>22</v>
      </c>
      <c r="B41" s="99"/>
      <c r="C41" s="34" t="s">
        <v>33</v>
      </c>
      <c r="D41" s="64">
        <f>'LOFT ВЕРСТАКИ'!E24*25</f>
        <v>2125</v>
      </c>
      <c r="E41" s="32"/>
    </row>
    <row r="42" spans="1:6" ht="41.25" customHeight="1" x14ac:dyDescent="0.2">
      <c r="A42" s="29">
        <v>23</v>
      </c>
      <c r="B42" s="68"/>
      <c r="C42" s="34" t="s">
        <v>21</v>
      </c>
      <c r="D42" s="35">
        <v>200</v>
      </c>
      <c r="E42" s="32"/>
    </row>
    <row r="43" spans="1:6" ht="41.25" customHeight="1" x14ac:dyDescent="0.2">
      <c r="A43" s="29">
        <v>24</v>
      </c>
      <c r="B43" s="68"/>
      <c r="C43" s="34" t="s">
        <v>22</v>
      </c>
      <c r="D43" s="35">
        <v>200</v>
      </c>
      <c r="E43" s="32"/>
    </row>
    <row r="44" spans="1:6" ht="33" customHeight="1" x14ac:dyDescent="0.2">
      <c r="A44" s="29">
        <v>25</v>
      </c>
      <c r="B44" s="98"/>
      <c r="C44" s="36" t="s">
        <v>39</v>
      </c>
      <c r="D44" s="64">
        <v>2739.9571158093759</v>
      </c>
      <c r="E44" s="32"/>
    </row>
    <row r="45" spans="1:6" ht="33" customHeight="1" x14ac:dyDescent="0.2">
      <c r="A45" s="29">
        <v>26</v>
      </c>
      <c r="B45" s="99"/>
      <c r="C45" s="36" t="s">
        <v>40</v>
      </c>
      <c r="D45" s="64">
        <v>4738.9195399218761</v>
      </c>
      <c r="E45" s="32"/>
    </row>
    <row r="46" spans="1:6" ht="33" customHeight="1" x14ac:dyDescent="0.2">
      <c r="A46" s="29">
        <v>27</v>
      </c>
      <c r="B46" s="100"/>
      <c r="C46" s="36" t="s">
        <v>41</v>
      </c>
      <c r="D46" s="64">
        <v>5186.9628418781267</v>
      </c>
      <c r="E46" s="32"/>
    </row>
    <row r="47" spans="1:6" ht="33" customHeight="1" x14ac:dyDescent="0.2">
      <c r="A47" s="37"/>
      <c r="B47" s="38"/>
      <c r="C47" s="39"/>
      <c r="D47" s="40"/>
      <c r="E47" s="41"/>
    </row>
    <row r="48" spans="1:6" ht="18" x14ac:dyDescent="0.2">
      <c r="C48" s="42"/>
    </row>
  </sheetData>
  <mergeCells count="12">
    <mergeCell ref="B44:B46"/>
    <mergeCell ref="B37:B39"/>
    <mergeCell ref="A20:E20"/>
    <mergeCell ref="B34:B36"/>
    <mergeCell ref="D2:E2"/>
    <mergeCell ref="B40:B41"/>
    <mergeCell ref="F24:F25"/>
    <mergeCell ref="A1:C1"/>
    <mergeCell ref="D1:E1"/>
    <mergeCell ref="A2:A3"/>
    <mergeCell ref="B2:B3"/>
    <mergeCell ref="C2:C3"/>
  </mergeCells>
  <phoneticPr fontId="26" type="noConversion"/>
  <hyperlinks>
    <hyperlink ref="D1" r:id="rId1" xr:uid="{00000000-0004-0000-0100-000000000000}"/>
  </hyperlinks>
  <pageMargins left="0.7" right="0.7" top="0.75" bottom="0.75" header="0.3" footer="0.3"/>
  <pageSetup paperSize="9" scale="54" fitToHeight="0" orientation="landscape" r:id="rId2"/>
  <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LOFT ВЕРСТАКИ</vt:lpstr>
      <vt:lpstr>LOFT НАБОРЫ</vt:lpstr>
    </vt:vector>
  </TitlesOfParts>
  <Company>diakov.net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Арсенал</dc:creator>
  <cp:lastModifiedBy>АРСЕНАЛ ОКБ</cp:lastModifiedBy>
  <cp:lastPrinted>2021-06-22T15:18:14Z</cp:lastPrinted>
  <dcterms:created xsi:type="dcterms:W3CDTF">2020-07-27T11:08:11Z</dcterms:created>
  <dcterms:modified xsi:type="dcterms:W3CDTF">2025-02-11T12:58:22Z</dcterms:modified>
</cp:coreProperties>
</file>